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hoegheiendom.sharepoint.com/sites/GREENTEAM/Shared Documents/General/06-Prosjekt/01-Oslo sentrum/KA 23/FutureBuilt/Erfaringsrapport - sluttrapport/Vedlegg/"/>
    </mc:Choice>
  </mc:AlternateContent>
  <xr:revisionPtr revIDLastSave="0" documentId="13_ncr:201_{6D53C3A7-48E0-4B7E-BA7D-9AE46632B22D}" xr6:coauthVersionLast="47" xr6:coauthVersionMax="47" xr10:uidLastSave="{00000000-0000-0000-0000-000000000000}"/>
  <bookViews>
    <workbookView xWindow="-120" yWindow="-120" windowWidth="51840" windowHeight="21120" xr2:uid="{00000000-000D-0000-FFFF-FFFF00000000}"/>
  </bookViews>
  <sheets>
    <sheet name="Ombrukbarhet" sheetId="8" r:id="rId1"/>
  </sheets>
  <definedNames>
    <definedName name="_xlnm._FilterDatabase" localSheetId="0" hidden="1">Ombrukbarhet!$A$22:$S$29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8" l="1"/>
  <c r="D60" i="8"/>
  <c r="D67" i="8"/>
  <c r="D56" i="8"/>
  <c r="D66" i="8" l="1"/>
  <c r="D64" i="8" l="1"/>
  <c r="D65" i="8" l="1"/>
  <c r="D63" i="8"/>
  <c r="D62" i="8"/>
  <c r="D61" i="8"/>
  <c r="D59" i="8"/>
  <c r="D74" i="8" l="1"/>
  <c r="C13" i="8"/>
  <c r="D90" i="8"/>
  <c r="D89" i="8"/>
  <c r="D91" i="8" l="1"/>
  <c r="B89" i="8"/>
  <c r="D16" i="8" l="1"/>
  <c r="B11" i="8" l="1"/>
  <c r="B13" i="8" s="1"/>
  <c r="D13" i="8" l="1"/>
  <c r="E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tc={AC79C283-14B9-4561-9B7D-F628FE2D17A7}</author>
  </authors>
  <commentList>
    <comment ref="D67" authorId="0" shapeId="0" xr:uid="{AC79C283-14B9-4561-9B7D-F628FE2D17A7}">
      <text>
        <t>[Kommentartråd]
Din versjon av Excel lar deg lese denne kommentartråden. Eventuelle endringer i den vil imidlertid bli fjernet hvis filen åpnes i en nyere versjon av Excel. Finn ut mer: https://go.microsoft.com/fwlink/?linkid=870924
Kommentar:
    jeg har lagt på 10 % for å kompensere for skjørt</t>
      </text>
    </comment>
  </commentList>
</comments>
</file>

<file path=xl/sharedStrings.xml><?xml version="1.0" encoding="utf-8"?>
<sst xmlns="http://schemas.openxmlformats.org/spreadsheetml/2006/main" count="345" uniqueCount="160">
  <si>
    <t>Kabelbaner 600mm</t>
  </si>
  <si>
    <t>Kabelbaner 300mm</t>
  </si>
  <si>
    <t xml:space="preserve">Kanaler Aluminium </t>
  </si>
  <si>
    <t>Kabel PFXP 3G2,5 CU</t>
  </si>
  <si>
    <t>Kabel PFXP 5X2,5 CU</t>
  </si>
  <si>
    <t xml:space="preserve">Datakabel </t>
  </si>
  <si>
    <t>Liten mulighet for ombruk, kan gjennvinnes</t>
  </si>
  <si>
    <t>Gjennvinning</t>
  </si>
  <si>
    <t>Belysning foreløpig</t>
  </si>
  <si>
    <t>Kan gjennvinnes og ombrukes</t>
  </si>
  <si>
    <t>C80S52200</t>
  </si>
  <si>
    <t>C80S61200</t>
  </si>
  <si>
    <t>C80S62200</t>
  </si>
  <si>
    <t>C80S63200</t>
  </si>
  <si>
    <t>Led</t>
  </si>
  <si>
    <t>Ja</t>
  </si>
  <si>
    <t>L1P229405</t>
  </si>
  <si>
    <t>O66-W1225</t>
  </si>
  <si>
    <t>I60-1200</t>
  </si>
  <si>
    <t>Ombrukbarhet</t>
  </si>
  <si>
    <t>Enkelt å demonter og remontere med skruer</t>
  </si>
  <si>
    <t>Enkelt å demonter og remontere med skruer når de er strømløse</t>
  </si>
  <si>
    <t>Levetid</t>
  </si>
  <si>
    <t>Miljø</t>
  </si>
  <si>
    <t>Helse (emisjoner)</t>
  </si>
  <si>
    <t>Brann</t>
  </si>
  <si>
    <t>Lyd</t>
  </si>
  <si>
    <t>Estetikk</t>
  </si>
  <si>
    <t>Økonomi</t>
  </si>
  <si>
    <t>Fremdrift</t>
  </si>
  <si>
    <t>Type dokumentasjon</t>
  </si>
  <si>
    <t>Fag</t>
  </si>
  <si>
    <t>RIE</t>
  </si>
  <si>
    <t>Komponenter</t>
  </si>
  <si>
    <t>Vekt [kg]</t>
  </si>
  <si>
    <t>Byggteknisk</t>
  </si>
  <si>
    <t>Nei</t>
  </si>
  <si>
    <t>FDV</t>
  </si>
  <si>
    <t>Demonteringsanvisning</t>
  </si>
  <si>
    <t>Radiatorer</t>
  </si>
  <si>
    <t>Sanitær (toalett, vasker)</t>
  </si>
  <si>
    <t>Vannrør i sjakter og etasjer- kobberrør</t>
  </si>
  <si>
    <t>Må utarbeides av rørlegger</t>
  </si>
  <si>
    <t>RIVrør</t>
  </si>
  <si>
    <t>OK</t>
  </si>
  <si>
    <t>RIVvent</t>
  </si>
  <si>
    <t>RIB</t>
  </si>
  <si>
    <t>Armeringsjern</t>
  </si>
  <si>
    <t>Isolasjon</t>
  </si>
  <si>
    <t>ARK/ENT</t>
  </si>
  <si>
    <t>Dører</t>
  </si>
  <si>
    <t>Vinduer</t>
  </si>
  <si>
    <t>Ventilasjonsaggregat</t>
  </si>
  <si>
    <t>Kanalnett</t>
  </si>
  <si>
    <t>AUT</t>
  </si>
  <si>
    <t xml:space="preserve">Himling- Treulitt </t>
  </si>
  <si>
    <t>Fliser Cæsar minus 300x600</t>
  </si>
  <si>
    <t>Parkett- 1 stavs eik</t>
  </si>
  <si>
    <t xml:space="preserve">Vi må ha oversikt over alt nytt som skal inn i bygget i kg. </t>
  </si>
  <si>
    <t>2400 kg/m3. Hvor mange m3 betong trenger vi?</t>
  </si>
  <si>
    <t>PEVA-plater er vanskelig å ombruke, men sparer 19 liter betong per m2. som utgjør ca. 4560 liter betong (reduserer 50 kg/m2 = 12 000 kg betong). Sparer også armering. Kan det velges lavkarbonklasse B? Hvem sjekker dette?</t>
  </si>
  <si>
    <t xml:space="preserve">Lengre herdetid. </t>
  </si>
  <si>
    <t>Har lavkarbonklasse B økonomisk konsekvens?</t>
  </si>
  <si>
    <t xml:space="preserve">Kan bruke plast istedenfor kobber ved skjulte føringer. </t>
  </si>
  <si>
    <t>Kanskje?</t>
  </si>
  <si>
    <t>Undersentraler</t>
  </si>
  <si>
    <t>Romregulatorer</t>
  </si>
  <si>
    <t>kabling</t>
  </si>
  <si>
    <t>Snøsmelting</t>
  </si>
  <si>
    <t>Ja. Lokalt</t>
  </si>
  <si>
    <t>Aggregat 360.05 i kjelleren skal ombrukes. Resten er nye</t>
  </si>
  <si>
    <t>KA 23-  Futurebuilt kriterier- Sirkulær økonomi</t>
  </si>
  <si>
    <t>Velg isolasjon med klimagassutslipp under 1 kg. CO2 ekv./m2. Sjekk glassull eller trebasert isolasjon</t>
  </si>
  <si>
    <t>Kan det velges EGE produkt med Econylgarn. F.eks. Rawline scala?</t>
  </si>
  <si>
    <t>Lang levetid</t>
  </si>
  <si>
    <t>kort levetid</t>
  </si>
  <si>
    <t>Kan slipes</t>
  </si>
  <si>
    <t>Velg gips med klimagassutslipp under 2 kg. Kan det velges fibergips?</t>
  </si>
  <si>
    <t>Linoleum</t>
  </si>
  <si>
    <t>Ja. Trenger demonteringsanvisning. Bruk standardstørrelser</t>
  </si>
  <si>
    <t>Klimagassutslipp under 5 kg CO2-ekv/m2.Kan det velges homogen linoleum?</t>
  </si>
  <si>
    <t xml:space="preserve">Fleksibilitet? </t>
  </si>
  <si>
    <t>EPD https://www.cembrit.no/media/7516/epd_troldtekt.pdf</t>
  </si>
  <si>
    <t>EPD. Sendt per mail 24.06.2020</t>
  </si>
  <si>
    <t>Nei, men kan gjenvinnes</t>
  </si>
  <si>
    <t>Kan også gjenvinnes</t>
  </si>
  <si>
    <t>Tja? Men kan gjenvinnes</t>
  </si>
  <si>
    <t>Nei, men har andre fordeler</t>
  </si>
  <si>
    <t>kanskje</t>
  </si>
  <si>
    <t>Futurebuiltkrav:</t>
  </si>
  <si>
    <t xml:space="preserve">Sum: </t>
  </si>
  <si>
    <t>Areal/volum/lengde</t>
  </si>
  <si>
    <t>Kommentar- Ombrukbarhet/gjenvinning</t>
  </si>
  <si>
    <t>20 % ombrukbare materialer av det som er tilført nytt</t>
  </si>
  <si>
    <t>Vekt KA 23- eksisterende bygg</t>
  </si>
  <si>
    <t>Vekt på KA 23- tilførte nye materialer</t>
  </si>
  <si>
    <t>Ekstern ombruk</t>
  </si>
  <si>
    <t>30 % ombrukte materialer av byggets totale vekt.</t>
  </si>
  <si>
    <t xml:space="preserve">EPD. </t>
  </si>
  <si>
    <t>Differanse [kg]</t>
  </si>
  <si>
    <t>Kjølebafler</t>
  </si>
  <si>
    <t>Tilførte nye materialer/ombrukte materialer</t>
  </si>
  <si>
    <t>Gipsvegger (modulvegger)</t>
  </si>
  <si>
    <t>Tepper:</t>
  </si>
  <si>
    <t>Gulvteppe- Ege Epoca- Rawline?</t>
  </si>
  <si>
    <t xml:space="preserve">Glassfronter (aluglass) </t>
  </si>
  <si>
    <t>Vanlige tepper</t>
  </si>
  <si>
    <t>Rawline teppe</t>
  </si>
  <si>
    <t>kg CO2</t>
  </si>
  <si>
    <t>Differanse:</t>
  </si>
  <si>
    <t>Ventiler</t>
  </si>
  <si>
    <t>Pumper</t>
  </si>
  <si>
    <t>Energimåler/vannmåler</t>
  </si>
  <si>
    <t>ENT</t>
  </si>
  <si>
    <t>Stålsøyler boltet</t>
  </si>
  <si>
    <t>Stålsøyler sveiset</t>
  </si>
  <si>
    <t>KRAV til kg ombrukbare materialer [kg]</t>
  </si>
  <si>
    <t>Virkelig ombrukbare materialer [kg]</t>
  </si>
  <si>
    <t>Tilluft/avtrekksventiler</t>
  </si>
  <si>
    <t>Kjølemaskiner</t>
  </si>
  <si>
    <t xml:space="preserve">Nytt. Mottatt fra Justinas i mail 9.12.2020. </t>
  </si>
  <si>
    <t>Nei 230 x 2500 x 0,2. Mottatt fra Justinas 13.01.2021</t>
  </si>
  <si>
    <t>Nei. Resirkulert. Mottatt fra Justinas</t>
  </si>
  <si>
    <t>Nei. Det er regnet 1,184 kg/m². Mengde mottatt fra Justinas</t>
  </si>
  <si>
    <t xml:space="preserve">Gulvbelegg - Terazzo fliser </t>
  </si>
  <si>
    <t xml:space="preserve">Nei. 780 m2 med flis. 40 kg/m²Oppgitt av Justinas. </t>
  </si>
  <si>
    <t>Nei. Nytt 750 m². 2,7 kg/m²</t>
  </si>
  <si>
    <t>Nei. 95 m² oppgitt av Justinas. 3kg/m²</t>
  </si>
  <si>
    <t xml:space="preserve">30 kg/m²-  30 m² fliser </t>
  </si>
  <si>
    <t>Gipsvegger (fibergips)</t>
  </si>
  <si>
    <t>Total vekt for vinduer glass – 19 700kg (fra glassleverandør). Mottatt fra Justinas 21.09.2020</t>
  </si>
  <si>
    <t>Plassbygd gipsvegger- toalett- og sjaktvegger. Mer utfordringer med rehabprosjekt- hvor gulvet ikke er rett. Send over datablad på elementvegger.  Høye  lydkrav.  90 m²- mottatt fra Justinas 19. januar. https://www.bygg-nett.no/shop/product/gipsplate-13-mm-120x240-cm</t>
  </si>
  <si>
    <t xml:space="preserve"> Econylgarn. Rawline scala . 1190 m². Regner ca. 5 kg/m² teppe inkl. rettemasse</t>
  </si>
  <si>
    <t>Entra har kommet med en forespørsel om vi ønsker 35 stk. kjølebafler. Har ikke fått svar.  Entra trengte dem selv. Det vurderes til 6 etg. med ca. 15 i hver etc. Hver baffel veier ca. 20 kg. Dette ble ikke brukt</t>
  </si>
  <si>
    <t>Oppdatert av JEL:</t>
  </si>
  <si>
    <t>Betong- Lavkarbonbeting Klasse B</t>
  </si>
  <si>
    <t>24 m3</t>
  </si>
  <si>
    <t>1500 m²</t>
  </si>
  <si>
    <t>1190 m²</t>
  </si>
  <si>
    <t>780 m²</t>
  </si>
  <si>
    <t>750 m²</t>
  </si>
  <si>
    <t>95 m²</t>
  </si>
  <si>
    <t>30 m²</t>
  </si>
  <si>
    <t>2550 m²</t>
  </si>
  <si>
    <t>90 m²</t>
  </si>
  <si>
    <t>1880 m²</t>
  </si>
  <si>
    <t>Fliser garderober</t>
  </si>
  <si>
    <t>200 m²</t>
  </si>
  <si>
    <t>Ja. Ombrukt fra KA 13 og Bergersendlus</t>
  </si>
  <si>
    <t>Ja. Viktig med demonteringsanvisning. Mottatt underlag fra RIV rør ved Tor Lande 28.04.2021</t>
  </si>
  <si>
    <t>Nei, men kan gjenvinnes. Mottatt underlag fra RIV rør ved Tor Lande 28.04.2021</t>
  </si>
  <si>
    <t>Mottatt underlag fra RIV rør ved Tor Lande 28.04.2021</t>
  </si>
  <si>
    <t>Nei. 2550 m² 13 kg/m². Oppgitt av Justinas. https://www.semullit.no/product/produkter/undertak/akustik/</t>
  </si>
  <si>
    <t>OSB innervegg</t>
  </si>
  <si>
    <t>29,52 m3</t>
  </si>
  <si>
    <t>1,42 m3</t>
  </si>
  <si>
    <t>0,84 m3</t>
  </si>
  <si>
    <t>Kryssfiner innervegg</t>
  </si>
  <si>
    <t>Stål innervegg</t>
  </si>
  <si>
    <t>Kan skrues 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</si>
</sst>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_(* #,##0_);_(* \(#,##0\);_(* &quot;-&quot;??_);_(@_)"/>
  </numFmts>
  <fonts count="12" x14ac:knownFonts="1">
    <font>
      <sz val="11"/>
      <color theme="1"/>
      <name val="Calibri"/>
      <family val="2"/>
      <scheme val="minor"/>
    </font>
    <font>
      <sz val="11"/>
      <color rgb="FF9C0006"/>
      <name val="Calibri"/>
      <family val="2"/>
      <scheme val="minor"/>
    </font>
    <font>
      <b/>
      <sz val="11"/>
      <color rgb="FFFFFFFF"/>
      <name val="Calibri"/>
      <family val="2"/>
      <scheme val="minor"/>
    </font>
    <font>
      <b/>
      <sz val="28"/>
      <color theme="1"/>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s>
  <fills count="11">
    <fill>
      <patternFill patternType="none"/>
    </fill>
    <fill>
      <patternFill patternType="gray125"/>
    </fill>
    <fill>
      <patternFill patternType="solid">
        <fgColor rgb="FFFFC7CE"/>
      </patternFill>
    </fill>
    <fill>
      <patternFill patternType="solid">
        <fgColor rgb="FF4F6B8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theme="5"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0" fontId="1" fillId="2" borderId="0" applyNumberFormat="0" applyBorder="0" applyAlignment="0" applyProtection="0"/>
    <xf numFmtId="164" fontId="6" fillId="0" borderId="0" applyFont="0" applyFill="0" applyBorder="0" applyAlignment="0" applyProtection="0"/>
    <xf numFmtId="0" fontId="9" fillId="8" borderId="0" applyNumberFormat="0" applyBorder="0" applyAlignment="0" applyProtection="0"/>
    <xf numFmtId="0" fontId="10" fillId="9" borderId="0" applyNumberFormat="0" applyBorder="0" applyAlignment="0" applyProtection="0"/>
    <xf numFmtId="9" fontId="6" fillId="0" borderId="0" applyFont="0" applyFill="0" applyBorder="0" applyAlignment="0" applyProtection="0"/>
  </cellStyleXfs>
  <cellXfs count="145">
    <xf numFmtId="0" fontId="0" fillId="0" borderId="0" xfId="0"/>
    <xf numFmtId="0" fontId="0" fillId="0" borderId="1" xfId="0" applyBorder="1"/>
    <xf numFmtId="0" fontId="3" fillId="0" borderId="0" xfId="0" applyFont="1"/>
    <xf numFmtId="0" fontId="1" fillId="2" borderId="1" xfId="1" applyBorder="1"/>
    <xf numFmtId="0" fontId="0" fillId="4" borderId="1" xfId="0" applyFill="1" applyBorder="1"/>
    <xf numFmtId="0" fontId="0" fillId="4" borderId="5" xfId="0" applyFill="1" applyBorder="1"/>
    <xf numFmtId="0" fontId="0" fillId="4" borderId="6" xfId="0" applyFill="1" applyBorder="1"/>
    <xf numFmtId="0" fontId="0" fillId="4" borderId="8" xfId="0" applyFill="1" applyBorder="1"/>
    <xf numFmtId="0" fontId="0" fillId="4" borderId="10" xfId="0" applyFill="1" applyBorder="1"/>
    <xf numFmtId="0" fontId="0" fillId="4" borderId="11" xfId="0" applyFill="1" applyBorder="1"/>
    <xf numFmtId="0" fontId="0" fillId="0" borderId="3" xfId="0" applyBorder="1"/>
    <xf numFmtId="0" fontId="0" fillId="0" borderId="5" xfId="0" applyBorder="1"/>
    <xf numFmtId="0" fontId="5" fillId="0" borderId="5" xfId="0" applyFont="1" applyBorder="1" applyAlignment="1">
      <alignment wrapText="1"/>
    </xf>
    <xf numFmtId="0" fontId="0" fillId="0" borderId="6" xfId="0" applyBorder="1"/>
    <xf numFmtId="0" fontId="0" fillId="0" borderId="8" xfId="0" applyBorder="1"/>
    <xf numFmtId="0" fontId="1" fillId="2" borderId="10" xfId="1" applyBorder="1"/>
    <xf numFmtId="0" fontId="0" fillId="0" borderId="10" xfId="0" applyBorder="1"/>
    <xf numFmtId="0" fontId="0" fillId="0" borderId="11" xfId="0" applyBorder="1"/>
    <xf numFmtId="0" fontId="1" fillId="2" borderId="10" xfId="1" applyBorder="1" applyAlignment="1">
      <alignment wrapText="1"/>
    </xf>
    <xf numFmtId="0" fontId="1" fillId="2" borderId="1" xfId="1" applyBorder="1" applyAlignment="1">
      <alignment wrapText="1"/>
    </xf>
    <xf numFmtId="0" fontId="1" fillId="2" borderId="5" xfId="1" applyBorder="1" applyAlignment="1">
      <alignment wrapText="1"/>
    </xf>
    <xf numFmtId="0" fontId="1" fillId="2" borderId="12" xfId="1" applyBorder="1" applyAlignment="1">
      <alignment vertical="center" wrapText="1"/>
    </xf>
    <xf numFmtId="0" fontId="1" fillId="2" borderId="8" xfId="1" applyBorder="1"/>
    <xf numFmtId="0" fontId="0" fillId="0" borderId="8" xfId="0" applyBorder="1" applyAlignment="1">
      <alignment wrapText="1"/>
    </xf>
    <xf numFmtId="0" fontId="0" fillId="0" borderId="6" xfId="0" applyBorder="1" applyAlignment="1">
      <alignment wrapText="1"/>
    </xf>
    <xf numFmtId="0" fontId="0" fillId="0" borderId="16" xfId="0" applyBorder="1"/>
    <xf numFmtId="0" fontId="0" fillId="0" borderId="0" xfId="0" applyBorder="1"/>
    <xf numFmtId="0" fontId="7" fillId="0" borderId="4" xfId="0" applyFont="1" applyBorder="1"/>
    <xf numFmtId="0" fontId="7" fillId="0" borderId="7" xfId="0" applyFont="1" applyBorder="1"/>
    <xf numFmtId="0" fontId="0" fillId="0" borderId="0" xfId="0" applyAlignment="1">
      <alignment wrapText="1"/>
    </xf>
    <xf numFmtId="0" fontId="0" fillId="0" borderId="18" xfId="0" applyBorder="1"/>
    <xf numFmtId="0" fontId="0" fillId="0" borderId="20" xfId="0" applyBorder="1"/>
    <xf numFmtId="0" fontId="0" fillId="0" borderId="21" xfId="0" applyBorder="1"/>
    <xf numFmtId="0" fontId="0" fillId="4" borderId="22" xfId="0" applyFill="1" applyBorder="1"/>
    <xf numFmtId="0" fontId="0" fillId="4" borderId="24" xfId="0" applyFill="1" applyBorder="1"/>
    <xf numFmtId="0" fontId="0" fillId="4" borderId="25" xfId="0" applyFill="1" applyBorder="1"/>
    <xf numFmtId="0" fontId="0" fillId="0" borderId="24" xfId="0" applyBorder="1"/>
    <xf numFmtId="0" fontId="0" fillId="0" borderId="25" xfId="0" applyBorder="1"/>
    <xf numFmtId="0" fontId="0" fillId="0" borderId="22" xfId="0" applyBorder="1"/>
    <xf numFmtId="0" fontId="1" fillId="2" borderId="24" xfId="1" applyBorder="1"/>
    <xf numFmtId="165" fontId="0" fillId="0" borderId="9" xfId="0" applyNumberFormat="1" applyBorder="1"/>
    <xf numFmtId="0" fontId="7" fillId="0" borderId="26" xfId="0" applyFont="1" applyBorder="1"/>
    <xf numFmtId="0" fontId="2" fillId="3" borderId="26" xfId="0" applyFont="1" applyFill="1" applyBorder="1" applyAlignment="1">
      <alignment horizontal="left" vertical="center" wrapText="1" indent="1"/>
    </xf>
    <xf numFmtId="0" fontId="2" fillId="3" borderId="27" xfId="0" applyFont="1" applyFill="1" applyBorder="1" applyAlignment="1">
      <alignment horizontal="left" vertical="center" wrapText="1" indent="1"/>
    </xf>
    <xf numFmtId="0" fontId="0" fillId="0" borderId="26" xfId="0" applyBorder="1"/>
    <xf numFmtId="165" fontId="0" fillId="0" borderId="21" xfId="2" applyNumberFormat="1" applyFont="1" applyBorder="1"/>
    <xf numFmtId="0" fontId="4" fillId="7" borderId="0" xfId="0" applyFont="1" applyFill="1"/>
    <xf numFmtId="0" fontId="0" fillId="7" borderId="0" xfId="0" applyFill="1"/>
    <xf numFmtId="0" fontId="7" fillId="0" borderId="5" xfId="0" applyFont="1" applyBorder="1" applyAlignment="1">
      <alignment horizontal="center"/>
    </xf>
    <xf numFmtId="0" fontId="9" fillId="8" borderId="29" xfId="3" applyBorder="1" applyAlignment="1">
      <alignment wrapText="1"/>
    </xf>
    <xf numFmtId="165" fontId="9" fillId="8" borderId="9" xfId="3" applyNumberFormat="1" applyBorder="1"/>
    <xf numFmtId="0" fontId="9" fillId="8" borderId="21" xfId="3" applyBorder="1"/>
    <xf numFmtId="165" fontId="9" fillId="8" borderId="29" xfId="3" applyNumberFormat="1" applyBorder="1"/>
    <xf numFmtId="0" fontId="7" fillId="0" borderId="30" xfId="0" applyFont="1" applyBorder="1"/>
    <xf numFmtId="0" fontId="7" fillId="0" borderId="31" xfId="0" applyFont="1" applyBorder="1"/>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165" fontId="7" fillId="0" borderId="1" xfId="0" applyNumberFormat="1" applyFont="1" applyBorder="1"/>
    <xf numFmtId="165" fontId="0" fillId="0" borderId="1" xfId="0" applyNumberFormat="1" applyBorder="1"/>
    <xf numFmtId="165" fontId="7" fillId="0" borderId="4" xfId="0" applyNumberFormat="1" applyFont="1" applyBorder="1"/>
    <xf numFmtId="165" fontId="0" fillId="0" borderId="18" xfId="0" applyNumberFormat="1" applyBorder="1"/>
    <xf numFmtId="0" fontId="0" fillId="0" borderId="1" xfId="0" applyBorder="1" applyAlignment="1">
      <alignment wrapText="1"/>
    </xf>
    <xf numFmtId="0" fontId="9" fillId="8" borderId="1" xfId="3" applyBorder="1"/>
    <xf numFmtId="9" fontId="0" fillId="7" borderId="17" xfId="5" applyFont="1" applyFill="1" applyBorder="1"/>
    <xf numFmtId="0" fontId="4" fillId="0" borderId="35" xfId="0" applyFont="1" applyBorder="1"/>
    <xf numFmtId="165" fontId="4" fillId="0" borderId="36" xfId="2" applyNumberFormat="1" applyFont="1" applyBorder="1"/>
    <xf numFmtId="0" fontId="4" fillId="0" borderId="37" xfId="0" applyFont="1" applyBorder="1"/>
    <xf numFmtId="0" fontId="0" fillId="0" borderId="40" xfId="0" applyBorder="1"/>
    <xf numFmtId="0" fontId="0" fillId="0" borderId="41" xfId="0" applyBorder="1"/>
    <xf numFmtId="0" fontId="9" fillId="8" borderId="4" xfId="3" applyBorder="1"/>
    <xf numFmtId="0" fontId="9" fillId="8" borderId="18" xfId="3" applyBorder="1"/>
    <xf numFmtId="0" fontId="9" fillId="8" borderId="7" xfId="3" applyBorder="1"/>
    <xf numFmtId="0" fontId="9" fillId="8" borderId="20" xfId="3" applyBorder="1"/>
    <xf numFmtId="0" fontId="9" fillId="8" borderId="28" xfId="3" applyBorder="1"/>
    <xf numFmtId="0" fontId="9" fillId="8" borderId="38" xfId="3" applyBorder="1"/>
    <xf numFmtId="0" fontId="0" fillId="10" borderId="24" xfId="0" applyFill="1" applyBorder="1"/>
    <xf numFmtId="0" fontId="1" fillId="10" borderId="24" xfId="1" applyFill="1" applyBorder="1" applyAlignment="1">
      <alignment wrapText="1"/>
    </xf>
    <xf numFmtId="0" fontId="1" fillId="10" borderId="24" xfId="1" applyFill="1" applyBorder="1"/>
    <xf numFmtId="0" fontId="0" fillId="0" borderId="31" xfId="0" applyBorder="1"/>
    <xf numFmtId="0" fontId="0" fillId="0" borderId="42" xfId="0" applyBorder="1"/>
    <xf numFmtId="0" fontId="0" fillId="0" borderId="43" xfId="0" applyBorder="1"/>
    <xf numFmtId="0" fontId="9" fillId="8" borderId="31" xfId="3" applyBorder="1"/>
    <xf numFmtId="0" fontId="9" fillId="8" borderId="42" xfId="3" applyBorder="1"/>
    <xf numFmtId="0" fontId="9" fillId="8" borderId="44" xfId="3" applyBorder="1"/>
    <xf numFmtId="0" fontId="1" fillId="2" borderId="39" xfId="1" applyBorder="1"/>
    <xf numFmtId="0" fontId="0" fillId="0" borderId="24" xfId="0" applyBorder="1" applyAlignment="1">
      <alignment wrapText="1"/>
    </xf>
    <xf numFmtId="0" fontId="10" fillId="9" borderId="24" xfId="4" applyBorder="1" applyAlignment="1">
      <alignment wrapText="1"/>
    </xf>
    <xf numFmtId="0" fontId="9" fillId="8" borderId="24" xfId="3" applyBorder="1" applyAlignment="1">
      <alignment wrapText="1"/>
    </xf>
    <xf numFmtId="0" fontId="9" fillId="8" borderId="24" xfId="3" applyBorder="1"/>
    <xf numFmtId="0" fontId="0" fillId="10" borderId="24" xfId="0" applyFill="1" applyBorder="1" applyAlignment="1">
      <alignment wrapText="1"/>
    </xf>
    <xf numFmtId="0" fontId="7" fillId="0" borderId="35" xfId="0" applyFont="1" applyBorder="1"/>
    <xf numFmtId="14" fontId="7" fillId="0" borderId="37" xfId="0" applyNumberFormat="1" applyFont="1" applyBorder="1"/>
    <xf numFmtId="0" fontId="8" fillId="0" borderId="35" xfId="0" applyFont="1" applyBorder="1"/>
    <xf numFmtId="0" fontId="0" fillId="0" borderId="37" xfId="0" applyBorder="1"/>
    <xf numFmtId="0" fontId="7" fillId="0" borderId="29" xfId="0" applyFont="1" applyBorder="1" applyAlignment="1">
      <alignment wrapText="1"/>
    </xf>
    <xf numFmtId="166" fontId="11" fillId="10" borderId="28" xfId="2" applyNumberFormat="1" applyFont="1" applyFill="1" applyBorder="1"/>
    <xf numFmtId="166" fontId="11" fillId="6" borderId="28" xfId="2" applyNumberFormat="1" applyFont="1" applyFill="1" applyBorder="1"/>
    <xf numFmtId="166" fontId="11" fillId="9" borderId="28" xfId="2" applyNumberFormat="1" applyFont="1" applyFill="1" applyBorder="1"/>
    <xf numFmtId="166" fontId="11" fillId="8" borderId="28" xfId="2" applyNumberFormat="1" applyFont="1" applyFill="1" applyBorder="1"/>
    <xf numFmtId="0" fontId="0" fillId="10" borderId="1" xfId="0" applyFill="1" applyBorder="1" applyAlignment="1">
      <alignment horizontal="center"/>
    </xf>
    <xf numFmtId="0" fontId="9" fillId="8" borderId="1" xfId="3" applyBorder="1" applyAlignment="1">
      <alignment horizontal="center" wrapText="1"/>
    </xf>
    <xf numFmtId="0" fontId="9" fillId="8" borderId="1" xfId="3" applyBorder="1" applyAlignment="1">
      <alignment horizontal="center"/>
    </xf>
    <xf numFmtId="0" fontId="0" fillId="0" borderId="1" xfId="0" applyBorder="1" applyAlignment="1">
      <alignment horizontal="center"/>
    </xf>
    <xf numFmtId="0" fontId="9" fillId="8" borderId="28" xfId="3" applyBorder="1" applyAlignment="1">
      <alignment horizontal="center"/>
    </xf>
    <xf numFmtId="0" fontId="1" fillId="10" borderId="1" xfId="1" applyFill="1" applyBorder="1" applyAlignment="1">
      <alignment horizontal="center" wrapText="1"/>
    </xf>
    <xf numFmtId="0" fontId="1" fillId="10" borderId="1" xfId="1" applyFill="1" applyBorder="1" applyAlignment="1">
      <alignment horizontal="center"/>
    </xf>
    <xf numFmtId="0" fontId="9" fillId="8" borderId="1" xfId="3" applyBorder="1" applyAlignment="1">
      <alignment horizontal="left" wrapText="1"/>
    </xf>
    <xf numFmtId="166" fontId="11" fillId="8" borderId="28" xfId="2" applyNumberFormat="1" applyFont="1" applyFill="1" applyBorder="1" applyAlignment="1">
      <alignment horizontal="center"/>
    </xf>
    <xf numFmtId="0" fontId="0" fillId="0" borderId="42" xfId="0" applyBorder="1" applyAlignment="1">
      <alignment horizontal="center"/>
    </xf>
    <xf numFmtId="0" fontId="0" fillId="10" borderId="45" xfId="0" applyFill="1" applyBorder="1"/>
    <xf numFmtId="0" fontId="10" fillId="9" borderId="3" xfId="4" applyBorder="1"/>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22" xfId="0" applyBorder="1" applyAlignment="1">
      <alignment wrapText="1"/>
    </xf>
    <xf numFmtId="0" fontId="9" fillId="8" borderId="1" xfId="3" applyBorder="1" applyAlignment="1">
      <alignment wrapText="1"/>
    </xf>
    <xf numFmtId="166" fontId="11" fillId="10" borderId="46" xfId="2" applyNumberFormat="1" applyFont="1" applyFill="1" applyBorder="1"/>
    <xf numFmtId="0" fontId="0" fillId="10" borderId="1" xfId="0" applyFill="1" applyBorder="1"/>
    <xf numFmtId="0" fontId="1" fillId="10" borderId="24" xfId="1" applyFill="1" applyBorder="1" applyAlignment="1">
      <alignment horizontal="center"/>
    </xf>
    <xf numFmtId="0" fontId="8" fillId="5" borderId="32" xfId="0" applyFont="1" applyFill="1" applyBorder="1"/>
    <xf numFmtId="0" fontId="0" fillId="5" borderId="33" xfId="0" applyFill="1" applyBorder="1"/>
    <xf numFmtId="0" fontId="0" fillId="5" borderId="47" xfId="0" applyFill="1" applyBorder="1"/>
    <xf numFmtId="165" fontId="8" fillId="5" borderId="48" xfId="2" applyNumberFormat="1" applyFont="1" applyFill="1" applyBorder="1"/>
    <xf numFmtId="0" fontId="9" fillId="8" borderId="7" xfId="3" applyBorder="1" applyAlignment="1">
      <alignment horizontal="left" wrapText="1"/>
    </xf>
    <xf numFmtId="0" fontId="0" fillId="10" borderId="7" xfId="0" applyFill="1" applyBorder="1"/>
    <xf numFmtId="0" fontId="0" fillId="10" borderId="42" xfId="0" applyFill="1" applyBorder="1"/>
    <xf numFmtId="0" fontId="9" fillId="8" borderId="9" xfId="3" applyBorder="1"/>
    <xf numFmtId="0" fontId="9" fillId="8" borderId="43" xfId="3" applyBorder="1"/>
    <xf numFmtId="166" fontId="11" fillId="8" borderId="29" xfId="2" applyNumberFormat="1" applyFont="1" applyFill="1" applyBorder="1"/>
    <xf numFmtId="0" fontId="9" fillId="8" borderId="25" xfId="3" applyBorder="1" applyAlignment="1">
      <alignment wrapText="1"/>
    </xf>
    <xf numFmtId="0" fontId="9" fillId="8" borderId="10" xfId="3" applyBorder="1" applyAlignment="1">
      <alignment horizontal="center"/>
    </xf>
    <xf numFmtId="0" fontId="2" fillId="3" borderId="4" xfId="0" applyFont="1" applyFill="1" applyBorder="1" applyAlignment="1">
      <alignment horizontal="left" vertical="center" wrapText="1" indent="1"/>
    </xf>
    <xf numFmtId="0" fontId="2" fillId="3" borderId="14"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19" xfId="0" applyFont="1" applyFill="1" applyBorder="1" applyAlignment="1">
      <alignment horizontal="left" vertical="center" wrapText="1" indent="1"/>
    </xf>
    <xf numFmtId="0" fontId="2" fillId="3" borderId="1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2" xfId="0" applyFont="1" applyFill="1" applyBorder="1" applyAlignment="1">
      <alignment horizontal="left" vertical="center" wrapText="1" indent="1"/>
    </xf>
    <xf numFmtId="0" fontId="2" fillId="3" borderId="23"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2" fillId="3" borderId="6" xfId="0" applyFont="1" applyFill="1" applyBorder="1" applyAlignment="1">
      <alignment vertical="center" wrapText="1"/>
    </xf>
    <xf numFmtId="0" fontId="2" fillId="3" borderId="15" xfId="0" applyFont="1" applyFill="1" applyBorder="1" applyAlignment="1">
      <alignment vertical="center" wrapText="1"/>
    </xf>
  </cellXfs>
  <cellStyles count="6">
    <cellStyle name="Dårlig" xfId="1" builtinId="27"/>
    <cellStyle name="God" xfId="3" builtinId="26"/>
    <cellStyle name="Komma" xfId="2" builtinId="3"/>
    <cellStyle name="Normal" xfId="0" builtinId="0"/>
    <cellStyle name="Nøytral" xfId="4" builtinId="28"/>
    <cellStyle name="Pros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609600</xdr:colOff>
      <xdr:row>3</xdr:row>
      <xdr:rowOff>161925</xdr:rowOff>
    </xdr:to>
    <xdr:sp macro="" textlink="">
      <xdr:nvSpPr>
        <xdr:cNvPr id="2" name="TekstSylinder 1">
          <a:extLst>
            <a:ext uri="{FF2B5EF4-FFF2-40B4-BE49-F238E27FC236}">
              <a16:creationId xmlns:a16="http://schemas.microsoft.com/office/drawing/2014/main" id="{C7A02E7F-85AE-46ED-B864-62D9D3AC4AE2}"/>
            </a:ext>
          </a:extLst>
        </xdr:cNvPr>
        <xdr:cNvSpPr txBox="1"/>
      </xdr:nvSpPr>
      <xdr:spPr>
        <a:xfrm>
          <a:off x="0" y="457200"/>
          <a:ext cx="167640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Miljø er tverrfaglig og påvirker ulike fagfelt. Det er derfor viktig at vi sammen finner langsiktige, gode helhetlige løsninger og unngår suboptimalisering. Tabellen under tar for seg de komponentene/materialer med høyest utslipp fra KA 23, hvor det er viktig å ha fokus på miljø, holdbarhet, ombruk og ombrukbarhet.  Fyll ut etter beste evne. Det dere ikke vet kan dere la stå åpent.  Hvis dere ser andre komponenter som ikke er listet opp her, og er av større omfang er det fint om dere legger det. Evt. om ombrukbarhet og miljø har andre påvirkninger som ikke er medtatt. </a:t>
          </a:r>
        </a:p>
        <a:p>
          <a:endParaRPr lang="nb-NO" sz="1100"/>
        </a:p>
      </xdr:txBody>
    </xdr:sp>
    <xdr:clientData/>
  </xdr:twoCellAnchor>
  <xdr:twoCellAnchor>
    <xdr:from>
      <xdr:col>0</xdr:col>
      <xdr:colOff>19050</xdr:colOff>
      <xdr:row>4</xdr:row>
      <xdr:rowOff>85726</xdr:rowOff>
    </xdr:from>
    <xdr:to>
      <xdr:col>9</xdr:col>
      <xdr:colOff>9525</xdr:colOff>
      <xdr:row>7</xdr:row>
      <xdr:rowOff>142875</xdr:rowOff>
    </xdr:to>
    <xdr:sp macro="" textlink="">
      <xdr:nvSpPr>
        <xdr:cNvPr id="3" name="TekstSylinder 2">
          <a:extLst>
            <a:ext uri="{FF2B5EF4-FFF2-40B4-BE49-F238E27FC236}">
              <a16:creationId xmlns:a16="http://schemas.microsoft.com/office/drawing/2014/main" id="{071704C1-2153-48A8-872B-BDAAD47D8E00}"/>
            </a:ext>
          </a:extLst>
        </xdr:cNvPr>
        <xdr:cNvSpPr txBox="1"/>
      </xdr:nvSpPr>
      <xdr:spPr>
        <a:xfrm>
          <a:off x="19050" y="1114426"/>
          <a:ext cx="154590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sng" strike="noStrike" baseline="0">
              <a:solidFill>
                <a:schemeClr val="dk1"/>
              </a:solidFill>
              <a:latin typeface="+mn-lt"/>
              <a:ea typeface="+mn-ea"/>
              <a:cs typeface="+mn-cs"/>
            </a:rPr>
            <a:t>Ombruk: Krav til måloppnåelse og dokumentasjon </a:t>
          </a:r>
        </a:p>
        <a:p>
          <a:r>
            <a:rPr lang="nb-NO" sz="1100" b="0" i="0" u="none" strike="noStrike" baseline="0">
              <a:solidFill>
                <a:schemeClr val="dk1"/>
              </a:solidFill>
              <a:latin typeface="+mn-lt"/>
              <a:ea typeface="+mn-ea"/>
              <a:cs typeface="+mn-cs"/>
            </a:rPr>
            <a:t>Minst 20 % av materialene skal være brukte bygningsdeler, regnet etter vekt. Tiltakene skal gjennomføres for min. 5 komponenttyper, definert som ulike bygningsdeler iht bygningsdelstabellen, 2-sifret nivå. Lokal ombruk/gjenvinning av masser kommer i tillegg. </a:t>
          </a:r>
        </a:p>
        <a:p>
          <a:r>
            <a:rPr lang="nb-NO" sz="1100" b="0" i="0" u="none" strike="noStrike" baseline="0">
              <a:solidFill>
                <a:schemeClr val="dk1"/>
              </a:solidFill>
              <a:latin typeface="+mn-lt"/>
              <a:ea typeface="+mn-ea"/>
              <a:cs typeface="+mn-cs"/>
            </a:rPr>
            <a:t>Ombrukt mengde og type materialer oppgis. I tillegg skal prosedyrer for kvalitetssikring og material-dokumentasjon beskrives. </a:t>
          </a:r>
          <a:endParaRPr lang="nb-NO" sz="1100"/>
        </a:p>
      </xdr:txBody>
    </xdr:sp>
    <xdr:clientData/>
  </xdr:twoCellAnchor>
  <xdr:twoCellAnchor>
    <xdr:from>
      <xdr:col>7</xdr:col>
      <xdr:colOff>729343</xdr:colOff>
      <xdr:row>7</xdr:row>
      <xdr:rowOff>131989</xdr:rowOff>
    </xdr:from>
    <xdr:to>
      <xdr:col>10</xdr:col>
      <xdr:colOff>532040</xdr:colOff>
      <xdr:row>13</xdr:row>
      <xdr:rowOff>122465</xdr:rowOff>
    </xdr:to>
    <xdr:sp macro="" textlink="">
      <xdr:nvSpPr>
        <xdr:cNvPr id="4" name="TekstSylinder 3">
          <a:extLst>
            <a:ext uri="{FF2B5EF4-FFF2-40B4-BE49-F238E27FC236}">
              <a16:creationId xmlns:a16="http://schemas.microsoft.com/office/drawing/2014/main" id="{B93091DE-A840-4F08-B72D-28A835DD93A1}"/>
            </a:ext>
          </a:extLst>
        </xdr:cNvPr>
        <xdr:cNvSpPr txBox="1"/>
      </xdr:nvSpPr>
      <xdr:spPr>
        <a:xfrm>
          <a:off x="16853807" y="1737632"/>
          <a:ext cx="5993947" cy="1378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sng" strike="noStrike" baseline="0">
              <a:solidFill>
                <a:schemeClr val="dk1"/>
              </a:solidFill>
              <a:latin typeface="+mn-lt"/>
              <a:ea typeface="+mn-ea"/>
              <a:cs typeface="+mn-cs"/>
            </a:rPr>
            <a:t>Ombrukbar: Krav til måloppnåelse og dokumentasjon </a:t>
          </a:r>
        </a:p>
        <a:p>
          <a:r>
            <a:rPr lang="nb-NO" sz="1100" b="0" i="0" u="none" strike="noStrike" baseline="0">
              <a:solidFill>
                <a:schemeClr val="dk1"/>
              </a:solidFill>
              <a:latin typeface="+mn-lt"/>
              <a:ea typeface="+mn-ea"/>
              <a:cs typeface="+mn-cs"/>
            </a:rPr>
            <a:t>Ved prosjektering av sirkulære bygg må det gjøres rede for hvordan strategier for ombrukbarhet er anvendt. Minst 20 % av tilførte materialer skal være ombrukbare, regnet etter vekt. Tiltakene skal gjennomføres for min. 3 komponenttyper, definert som ulike bygningsdeler iht bygningsdelstabellen, 2-sifret nivå. I tillegg skal det utarbeides materialpass for produkter og materialer som del av byggets dokumentasjon. </a:t>
          </a:r>
          <a:endParaRPr lang="nb-NO" sz="1100"/>
        </a:p>
      </xdr:txBody>
    </xdr:sp>
    <xdr:clientData/>
  </xdr:twoCellAnchor>
  <xdr:twoCellAnchor>
    <xdr:from>
      <xdr:col>14</xdr:col>
      <xdr:colOff>295275</xdr:colOff>
      <xdr:row>4</xdr:row>
      <xdr:rowOff>95250</xdr:rowOff>
    </xdr:from>
    <xdr:to>
      <xdr:col>19</xdr:col>
      <xdr:colOff>476250</xdr:colOff>
      <xdr:row>17</xdr:row>
      <xdr:rowOff>76200</xdr:rowOff>
    </xdr:to>
    <xdr:sp macro="" textlink="">
      <xdr:nvSpPr>
        <xdr:cNvPr id="5" name="TekstSylinder 4">
          <a:extLst>
            <a:ext uri="{FF2B5EF4-FFF2-40B4-BE49-F238E27FC236}">
              <a16:creationId xmlns:a16="http://schemas.microsoft.com/office/drawing/2014/main" id="{2FE8C1DF-85B6-4888-B6E1-A9639D44D847}"/>
            </a:ext>
          </a:extLst>
        </xdr:cNvPr>
        <xdr:cNvSpPr txBox="1"/>
      </xdr:nvSpPr>
      <xdr:spPr>
        <a:xfrm>
          <a:off x="16449675" y="1123950"/>
          <a:ext cx="4200525"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t>Endringsdyktighet-</a:t>
          </a:r>
          <a:r>
            <a:rPr lang="nb-NO" sz="1100" b="1" u="sng" baseline="0"/>
            <a:t> </a:t>
          </a:r>
          <a:r>
            <a:rPr lang="nb-NO" sz="1100" b="1" i="0" u="sng" strike="noStrike" baseline="0">
              <a:solidFill>
                <a:schemeClr val="dk1"/>
              </a:solidFill>
              <a:latin typeface="+mn-lt"/>
              <a:ea typeface="+mn-ea"/>
              <a:cs typeface="+mn-cs"/>
            </a:rPr>
            <a:t>Krav til måloppnåelse og dokumentasjon </a:t>
          </a:r>
        </a:p>
        <a:p>
          <a:r>
            <a:rPr lang="nb-NO" sz="1100" b="0" i="0" u="none" strike="noStrike" baseline="0">
              <a:solidFill>
                <a:schemeClr val="dk1"/>
              </a:solidFill>
              <a:latin typeface="+mn-lt"/>
              <a:ea typeface="+mn-ea"/>
              <a:cs typeface="+mn-cs"/>
            </a:rPr>
            <a:t>Ved prosjektering av sirkulære bygg må det gjøres rede for hvordan strategier for endringsdyktighet er anvendt. </a:t>
          </a:r>
          <a:endParaRPr lang="nb-NO" sz="1100"/>
        </a:p>
      </xdr:txBody>
    </xdr:sp>
    <xdr:clientData/>
  </xdr:twoCellAnchor>
</xdr:wsDr>
</file>

<file path=xl/persons/person.xml><?xml version="1.0" encoding="utf-8"?>
<personList xmlns="http://schemas.microsoft.com/office/spreadsheetml/2018/threadedcomments" xmlns:x="http://schemas.openxmlformats.org/spreadsheetml/2006/main">
  <person displayName="Jennifer Lamson" id="{9647890F-22E9-46A8-8BB5-F1155CC6B780}" userId="S::jt164@hoegheiendom.no::4fb7b366-c546-4f31-8de9-b6f78154d7c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7" dT="2021-05-18T06:48:36.41" personId="{9647890F-22E9-46A8-8BB5-F1155CC6B780}" id="{AC79C283-14B9-4561-9B7D-F628FE2D17A7}">
    <text>jeg har lagt på 10 % for å kompensere for skjørt</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C:\Users\jt164\Temp\Temp1_MOP.zip\MOP\Kabler-og-ledninger%20gjennvinning.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F2F68-D058-4809-A37F-5493F53365D8}">
  <sheetPr codeName="Ark1"/>
  <dimension ref="A1:T92"/>
  <sheetViews>
    <sheetView tabSelected="1" topLeftCell="A19" zoomScale="70" zoomScaleNormal="70" workbookViewId="0">
      <selection activeCell="H18" sqref="H18"/>
    </sheetView>
  </sheetViews>
  <sheetFormatPr baseColWidth="10" defaultRowHeight="15" x14ac:dyDescent="0.25"/>
  <cols>
    <col min="1" max="1" width="35.42578125" customWidth="1"/>
    <col min="2" max="2" width="44.42578125" customWidth="1"/>
    <col min="3" max="3" width="41.42578125" customWidth="1"/>
    <col min="4" max="4" width="19.42578125" customWidth="1"/>
    <col min="5" max="5" width="40.5703125" customWidth="1"/>
    <col min="6" max="6" width="20.28515625" customWidth="1"/>
    <col min="7" max="7" width="40.28515625" bestFit="1" customWidth="1"/>
    <col min="8" max="8" width="59.140625" bestFit="1" customWidth="1"/>
    <col min="9" max="9" width="22.28515625" customWidth="1"/>
    <col min="11" max="11" width="39.28515625" customWidth="1"/>
    <col min="12" max="12" width="14" customWidth="1"/>
    <col min="19" max="19" width="19.7109375" bestFit="1" customWidth="1"/>
  </cols>
  <sheetData>
    <row r="1" spans="1:5" ht="36" x14ac:dyDescent="0.55000000000000004">
      <c r="A1" s="2" t="s">
        <v>71</v>
      </c>
    </row>
    <row r="9" spans="1:5" ht="15.75" thickBot="1" x14ac:dyDescent="0.3"/>
    <row r="10" spans="1:5" ht="15.75" thickBot="1" x14ac:dyDescent="0.3">
      <c r="A10" s="54" t="s">
        <v>89</v>
      </c>
      <c r="B10" s="48" t="s">
        <v>34</v>
      </c>
      <c r="C10" s="11"/>
      <c r="D10" s="13"/>
    </row>
    <row r="11" spans="1:5" x14ac:dyDescent="0.25">
      <c r="A11" s="54" t="s">
        <v>95</v>
      </c>
      <c r="B11" s="58">
        <f>D74</f>
        <v>319734.65999999997</v>
      </c>
      <c r="C11" s="59"/>
      <c r="D11" s="14"/>
    </row>
    <row r="12" spans="1:5" ht="15.75" thickBot="1" x14ac:dyDescent="0.3">
      <c r="A12" s="53"/>
      <c r="B12" s="55" t="s">
        <v>116</v>
      </c>
      <c r="C12" s="56" t="s">
        <v>117</v>
      </c>
      <c r="D12" s="57" t="s">
        <v>99</v>
      </c>
    </row>
    <row r="13" spans="1:5" ht="30.75" thickBot="1" x14ac:dyDescent="0.3">
      <c r="A13" s="95" t="s">
        <v>93</v>
      </c>
      <c r="B13" s="40">
        <f>B11*0.2</f>
        <v>63946.932000000001</v>
      </c>
      <c r="C13" s="45">
        <f>D24+D25+D26+D31+D32+D33+D34+D35+D36+D37+D46+D71+D72+D46+D57+D47+D48+D49+D61+D65+D73+D50+D38+D39+D41+D42</f>
        <v>169268.26</v>
      </c>
      <c r="D13" s="52">
        <f>B13-C13</f>
        <v>-105321.32800000001</v>
      </c>
      <c r="E13" s="64">
        <f>C13/B11</f>
        <v>0.52940228625823682</v>
      </c>
    </row>
    <row r="14" spans="1:5" ht="15.75" thickBot="1" x14ac:dyDescent="0.3"/>
    <row r="15" spans="1:5" x14ac:dyDescent="0.25">
      <c r="A15" s="41" t="s">
        <v>94</v>
      </c>
      <c r="B15" s="60"/>
      <c r="C15" s="61"/>
      <c r="D15" s="44"/>
    </row>
    <row r="16" spans="1:5" ht="30.75" thickBot="1" x14ac:dyDescent="0.3">
      <c r="A16" s="49" t="s">
        <v>97</v>
      </c>
      <c r="B16" s="50"/>
      <c r="C16" s="51"/>
      <c r="D16" s="52">
        <f>B16-C16</f>
        <v>0</v>
      </c>
    </row>
    <row r="17" spans="1:19" ht="15.75" thickBot="1" x14ac:dyDescent="0.3"/>
    <row r="18" spans="1:19" ht="15.75" thickBot="1" x14ac:dyDescent="0.3">
      <c r="A18" s="91" t="s">
        <v>134</v>
      </c>
      <c r="B18" s="92">
        <v>44699</v>
      </c>
    </row>
    <row r="19" spans="1:19" ht="15.75" thickBot="1" x14ac:dyDescent="0.3"/>
    <row r="20" spans="1:19" ht="24" thickBot="1" x14ac:dyDescent="0.4">
      <c r="A20" s="93" t="s">
        <v>101</v>
      </c>
      <c r="B20" s="94"/>
    </row>
    <row r="21" spans="1:19" ht="15.75" thickBot="1" x14ac:dyDescent="0.3">
      <c r="A21" s="46" t="s">
        <v>58</v>
      </c>
      <c r="B21" s="47"/>
    </row>
    <row r="22" spans="1:19" ht="29.25" customHeight="1" x14ac:dyDescent="0.25">
      <c r="A22" s="131" t="s">
        <v>31</v>
      </c>
      <c r="B22" s="133" t="s">
        <v>33</v>
      </c>
      <c r="C22" s="42" t="s">
        <v>91</v>
      </c>
      <c r="D22" s="42" t="s">
        <v>34</v>
      </c>
      <c r="E22" s="139" t="s">
        <v>96</v>
      </c>
      <c r="F22" s="137" t="s">
        <v>19</v>
      </c>
      <c r="G22" s="137" t="s">
        <v>92</v>
      </c>
      <c r="H22" s="137" t="s">
        <v>38</v>
      </c>
      <c r="I22" s="112" t="s">
        <v>38</v>
      </c>
      <c r="J22" s="141" t="s">
        <v>22</v>
      </c>
      <c r="K22" s="141" t="s">
        <v>23</v>
      </c>
      <c r="L22" s="141" t="s">
        <v>24</v>
      </c>
      <c r="M22" s="135" t="s">
        <v>35</v>
      </c>
      <c r="N22" s="141" t="s">
        <v>25</v>
      </c>
      <c r="O22" s="141" t="s">
        <v>26</v>
      </c>
      <c r="P22" s="141" t="s">
        <v>27</v>
      </c>
      <c r="Q22" s="141" t="s">
        <v>28</v>
      </c>
      <c r="R22" s="141" t="s">
        <v>29</v>
      </c>
      <c r="S22" s="143" t="s">
        <v>30</v>
      </c>
    </row>
    <row r="23" spans="1:19" ht="15.75" thickBot="1" x14ac:dyDescent="0.3">
      <c r="A23" s="132"/>
      <c r="B23" s="134"/>
      <c r="C23" s="43"/>
      <c r="D23" s="43"/>
      <c r="E23" s="140"/>
      <c r="F23" s="138"/>
      <c r="G23" s="138"/>
      <c r="H23" s="138"/>
      <c r="I23" s="113"/>
      <c r="J23" s="142"/>
      <c r="K23" s="142"/>
      <c r="L23" s="142"/>
      <c r="M23" s="136"/>
      <c r="N23" s="142"/>
      <c r="O23" s="142"/>
      <c r="P23" s="142"/>
      <c r="Q23" s="142"/>
      <c r="R23" s="142"/>
      <c r="S23" s="144"/>
    </row>
    <row r="24" spans="1:19" x14ac:dyDescent="0.25">
      <c r="A24" s="123" t="s">
        <v>32</v>
      </c>
      <c r="B24" s="107" t="s">
        <v>0</v>
      </c>
      <c r="C24" s="107"/>
      <c r="D24" s="99">
        <v>5810.0000000000009</v>
      </c>
      <c r="E24" s="99" t="s">
        <v>36</v>
      </c>
      <c r="F24" s="108" t="s">
        <v>15</v>
      </c>
      <c r="G24" s="33" t="s">
        <v>9</v>
      </c>
      <c r="H24" s="5" t="s">
        <v>20</v>
      </c>
      <c r="I24" s="5"/>
      <c r="J24" s="5"/>
      <c r="K24" s="5"/>
      <c r="L24" s="5"/>
      <c r="M24" s="5"/>
      <c r="N24" s="5"/>
      <c r="O24" s="5"/>
      <c r="P24" s="5"/>
      <c r="Q24" s="5"/>
      <c r="R24" s="5"/>
      <c r="S24" s="6"/>
    </row>
    <row r="25" spans="1:19" x14ac:dyDescent="0.25">
      <c r="A25" s="123" t="s">
        <v>32</v>
      </c>
      <c r="B25" s="107" t="s">
        <v>1</v>
      </c>
      <c r="C25" s="107"/>
      <c r="D25" s="99">
        <v>1600</v>
      </c>
      <c r="E25" s="99" t="s">
        <v>36</v>
      </c>
      <c r="F25" s="108" t="s">
        <v>15</v>
      </c>
      <c r="G25" s="34" t="s">
        <v>9</v>
      </c>
      <c r="H25" s="4" t="s">
        <v>20</v>
      </c>
      <c r="I25" s="4"/>
      <c r="J25" s="4"/>
      <c r="K25" s="4"/>
      <c r="L25" s="4"/>
      <c r="M25" s="4"/>
      <c r="N25" s="4"/>
      <c r="O25" s="4"/>
      <c r="P25" s="4"/>
      <c r="Q25" s="4"/>
      <c r="R25" s="4"/>
      <c r="S25" s="7"/>
    </row>
    <row r="26" spans="1:19" x14ac:dyDescent="0.25">
      <c r="A26" s="123" t="s">
        <v>32</v>
      </c>
      <c r="B26" s="107" t="s">
        <v>2</v>
      </c>
      <c r="C26" s="107"/>
      <c r="D26" s="99">
        <v>1750</v>
      </c>
      <c r="E26" s="99" t="s">
        <v>36</v>
      </c>
      <c r="F26" s="108" t="s">
        <v>15</v>
      </c>
      <c r="G26" s="34" t="s">
        <v>9</v>
      </c>
      <c r="H26" s="4" t="s">
        <v>20</v>
      </c>
      <c r="I26" s="4"/>
      <c r="J26" s="4"/>
      <c r="K26" s="4"/>
      <c r="L26" s="4"/>
      <c r="M26" s="4"/>
      <c r="N26" s="4"/>
      <c r="O26" s="4"/>
      <c r="P26" s="4"/>
      <c r="Q26" s="4"/>
      <c r="R26" s="4"/>
      <c r="S26" s="7"/>
    </row>
    <row r="27" spans="1:19" x14ac:dyDescent="0.25">
      <c r="A27" s="124" t="s">
        <v>32</v>
      </c>
      <c r="B27" s="76" t="s">
        <v>3</v>
      </c>
      <c r="C27" s="76"/>
      <c r="D27" s="96">
        <v>5850</v>
      </c>
      <c r="E27" s="76" t="s">
        <v>36</v>
      </c>
      <c r="F27" s="100" t="s">
        <v>36</v>
      </c>
      <c r="G27" s="34" t="s">
        <v>6</v>
      </c>
      <c r="H27" s="4" t="s">
        <v>7</v>
      </c>
      <c r="I27" s="4"/>
      <c r="J27" s="4"/>
      <c r="K27" s="4"/>
      <c r="L27" s="4"/>
      <c r="M27" s="4"/>
      <c r="N27" s="4"/>
      <c r="O27" s="4"/>
      <c r="P27" s="4"/>
      <c r="Q27" s="4"/>
      <c r="R27" s="4"/>
      <c r="S27" s="7"/>
    </row>
    <row r="28" spans="1:19" x14ac:dyDescent="0.25">
      <c r="A28" s="124" t="s">
        <v>32</v>
      </c>
      <c r="B28" s="76" t="s">
        <v>4</v>
      </c>
      <c r="C28" s="76"/>
      <c r="D28" s="96">
        <v>5600.0000000000009</v>
      </c>
      <c r="E28" s="76" t="s">
        <v>36</v>
      </c>
      <c r="F28" s="100" t="s">
        <v>36</v>
      </c>
      <c r="G28" s="34" t="s">
        <v>6</v>
      </c>
      <c r="H28" s="4" t="s">
        <v>7</v>
      </c>
      <c r="I28" s="4"/>
      <c r="J28" s="4"/>
      <c r="K28" s="4"/>
      <c r="L28" s="4"/>
      <c r="M28" s="4"/>
      <c r="N28" s="4"/>
      <c r="O28" s="4"/>
      <c r="P28" s="4"/>
      <c r="Q28" s="4"/>
      <c r="R28" s="4"/>
      <c r="S28" s="7"/>
    </row>
    <row r="29" spans="1:19" x14ac:dyDescent="0.25">
      <c r="A29" s="124" t="s">
        <v>32</v>
      </c>
      <c r="B29" s="76" t="s">
        <v>5</v>
      </c>
      <c r="C29" s="76"/>
      <c r="D29" s="96">
        <v>4590</v>
      </c>
      <c r="E29" s="76" t="s">
        <v>36</v>
      </c>
      <c r="F29" s="100" t="s">
        <v>36</v>
      </c>
      <c r="G29" s="34" t="s">
        <v>6</v>
      </c>
      <c r="H29" s="4" t="s">
        <v>7</v>
      </c>
      <c r="I29" s="4"/>
      <c r="J29" s="4"/>
      <c r="K29" s="4"/>
      <c r="L29" s="4"/>
      <c r="M29" s="4"/>
      <c r="N29" s="4"/>
      <c r="O29" s="4"/>
      <c r="P29" s="4"/>
      <c r="Q29" s="4"/>
      <c r="R29" s="4"/>
      <c r="S29" s="7"/>
    </row>
    <row r="30" spans="1:19" x14ac:dyDescent="0.25">
      <c r="A30" s="80" t="s">
        <v>8</v>
      </c>
      <c r="B30" s="26"/>
      <c r="C30" s="80"/>
      <c r="D30" s="80"/>
      <c r="E30" s="80"/>
      <c r="F30" s="109"/>
      <c r="G30" s="80"/>
      <c r="H30" s="80"/>
      <c r="I30" s="80"/>
      <c r="J30" s="80"/>
      <c r="K30" s="80"/>
      <c r="L30" s="80"/>
      <c r="M30" s="80"/>
      <c r="N30" s="80"/>
      <c r="O30" s="80"/>
      <c r="P30" s="80"/>
      <c r="Q30" s="80"/>
      <c r="R30" s="80"/>
      <c r="S30" s="7"/>
    </row>
    <row r="31" spans="1:19" x14ac:dyDescent="0.25">
      <c r="A31" s="123" t="s">
        <v>32</v>
      </c>
      <c r="B31" s="107" t="s">
        <v>10</v>
      </c>
      <c r="C31" s="107"/>
      <c r="D31" s="99">
        <v>217</v>
      </c>
      <c r="E31" s="99"/>
      <c r="F31" s="108" t="s">
        <v>15</v>
      </c>
      <c r="G31" s="34" t="s">
        <v>9</v>
      </c>
      <c r="H31" s="4" t="s">
        <v>21</v>
      </c>
      <c r="I31" s="4"/>
      <c r="J31" s="4"/>
      <c r="K31" s="4" t="s">
        <v>14</v>
      </c>
      <c r="L31" s="4"/>
      <c r="M31" s="4"/>
      <c r="N31" s="4"/>
      <c r="O31" s="4"/>
      <c r="P31" s="4"/>
      <c r="Q31" s="4"/>
      <c r="R31" s="4"/>
      <c r="S31" s="7"/>
    </row>
    <row r="32" spans="1:19" x14ac:dyDescent="0.25">
      <c r="A32" s="123" t="s">
        <v>32</v>
      </c>
      <c r="B32" s="107" t="s">
        <v>11</v>
      </c>
      <c r="C32" s="107"/>
      <c r="D32" s="99">
        <v>1292.0999999999999</v>
      </c>
      <c r="E32" s="99"/>
      <c r="F32" s="108" t="s">
        <v>15</v>
      </c>
      <c r="G32" s="34" t="s">
        <v>9</v>
      </c>
      <c r="H32" s="4" t="s">
        <v>21</v>
      </c>
      <c r="I32" s="4"/>
      <c r="J32" s="4"/>
      <c r="K32" s="4" t="s">
        <v>14</v>
      </c>
      <c r="L32" s="4"/>
      <c r="M32" s="4"/>
      <c r="N32" s="4"/>
      <c r="O32" s="4"/>
      <c r="P32" s="4"/>
      <c r="Q32" s="4"/>
      <c r="R32" s="4"/>
      <c r="S32" s="7"/>
    </row>
    <row r="33" spans="1:19" x14ac:dyDescent="0.25">
      <c r="A33" s="123" t="s">
        <v>32</v>
      </c>
      <c r="B33" s="107" t="s">
        <v>12</v>
      </c>
      <c r="C33" s="107"/>
      <c r="D33" s="99">
        <v>1332.3799999999999</v>
      </c>
      <c r="E33" s="99"/>
      <c r="F33" s="108" t="s">
        <v>15</v>
      </c>
      <c r="G33" s="34" t="s">
        <v>9</v>
      </c>
      <c r="H33" s="4" t="s">
        <v>21</v>
      </c>
      <c r="I33" s="4"/>
      <c r="J33" s="4"/>
      <c r="K33" s="4" t="s">
        <v>14</v>
      </c>
      <c r="L33" s="4"/>
      <c r="M33" s="4"/>
      <c r="N33" s="4"/>
      <c r="O33" s="4"/>
      <c r="P33" s="4"/>
      <c r="Q33" s="4"/>
      <c r="R33" s="4"/>
      <c r="S33" s="7"/>
    </row>
    <row r="34" spans="1:19" x14ac:dyDescent="0.25">
      <c r="A34" s="123" t="s">
        <v>32</v>
      </c>
      <c r="B34" s="107" t="s">
        <v>13</v>
      </c>
      <c r="C34" s="107"/>
      <c r="D34" s="99">
        <v>351.12</v>
      </c>
      <c r="E34" s="99"/>
      <c r="F34" s="108" t="s">
        <v>15</v>
      </c>
      <c r="G34" s="34" t="s">
        <v>9</v>
      </c>
      <c r="H34" s="4" t="s">
        <v>21</v>
      </c>
      <c r="I34" s="4"/>
      <c r="J34" s="4"/>
      <c r="K34" s="4" t="s">
        <v>14</v>
      </c>
      <c r="L34" s="4"/>
      <c r="M34" s="4"/>
      <c r="N34" s="4"/>
      <c r="O34" s="4"/>
      <c r="P34" s="4"/>
      <c r="Q34" s="4"/>
      <c r="R34" s="4"/>
      <c r="S34" s="7"/>
    </row>
    <row r="35" spans="1:19" x14ac:dyDescent="0.25">
      <c r="A35" s="123" t="s">
        <v>32</v>
      </c>
      <c r="B35" s="107" t="s">
        <v>16</v>
      </c>
      <c r="C35" s="107"/>
      <c r="D35" s="99">
        <v>154</v>
      </c>
      <c r="E35" s="99"/>
      <c r="F35" s="108" t="s">
        <v>15</v>
      </c>
      <c r="G35" s="34" t="s">
        <v>9</v>
      </c>
      <c r="H35" s="4" t="s">
        <v>21</v>
      </c>
      <c r="I35" s="4"/>
      <c r="J35" s="4"/>
      <c r="K35" s="4" t="s">
        <v>14</v>
      </c>
      <c r="L35" s="4"/>
      <c r="M35" s="4"/>
      <c r="N35" s="4"/>
      <c r="O35" s="4"/>
      <c r="P35" s="4"/>
      <c r="Q35" s="4"/>
      <c r="R35" s="4"/>
      <c r="S35" s="7"/>
    </row>
    <row r="36" spans="1:19" x14ac:dyDescent="0.25">
      <c r="A36" s="123" t="s">
        <v>32</v>
      </c>
      <c r="B36" s="107" t="s">
        <v>17</v>
      </c>
      <c r="C36" s="107"/>
      <c r="D36" s="99">
        <v>127.25999999999999</v>
      </c>
      <c r="E36" s="99"/>
      <c r="F36" s="108" t="s">
        <v>15</v>
      </c>
      <c r="G36" s="34" t="s">
        <v>9</v>
      </c>
      <c r="H36" s="4" t="s">
        <v>21</v>
      </c>
      <c r="I36" s="4"/>
      <c r="J36" s="4"/>
      <c r="K36" s="4" t="s">
        <v>14</v>
      </c>
      <c r="L36" s="4"/>
      <c r="M36" s="4"/>
      <c r="N36" s="4"/>
      <c r="O36" s="4"/>
      <c r="P36" s="4"/>
      <c r="Q36" s="4"/>
      <c r="R36" s="4"/>
      <c r="S36" s="7"/>
    </row>
    <row r="37" spans="1:19" ht="15.75" thickBot="1" x14ac:dyDescent="0.3">
      <c r="A37" s="123" t="s">
        <v>32</v>
      </c>
      <c r="B37" s="107" t="s">
        <v>18</v>
      </c>
      <c r="C37" s="107"/>
      <c r="D37" s="99">
        <v>374.4</v>
      </c>
      <c r="E37" s="99"/>
      <c r="F37" s="108" t="s">
        <v>15</v>
      </c>
      <c r="G37" s="35" t="s">
        <v>9</v>
      </c>
      <c r="H37" s="8" t="s">
        <v>21</v>
      </c>
      <c r="I37" s="8"/>
      <c r="J37" s="8"/>
      <c r="K37" s="8" t="s">
        <v>14</v>
      </c>
      <c r="L37" s="8"/>
      <c r="M37" s="8"/>
      <c r="N37" s="8"/>
      <c r="O37" s="8"/>
      <c r="P37" s="8"/>
      <c r="Q37" s="8"/>
      <c r="R37" s="8"/>
      <c r="S37" s="9"/>
    </row>
    <row r="38" spans="1:19" ht="45" x14ac:dyDescent="0.25">
      <c r="A38" s="123" t="s">
        <v>43</v>
      </c>
      <c r="B38" s="107" t="s">
        <v>39</v>
      </c>
      <c r="C38" s="101"/>
      <c r="D38" s="99">
        <v>10736</v>
      </c>
      <c r="E38" s="99" t="s">
        <v>36</v>
      </c>
      <c r="F38" s="101" t="s">
        <v>15</v>
      </c>
      <c r="G38" s="114" t="s">
        <v>149</v>
      </c>
      <c r="H38" s="11" t="s">
        <v>42</v>
      </c>
      <c r="I38" s="11"/>
      <c r="J38" s="11">
        <v>50</v>
      </c>
      <c r="K38" s="11"/>
      <c r="L38" s="11" t="s">
        <v>44</v>
      </c>
      <c r="M38" s="11" t="s">
        <v>44</v>
      </c>
      <c r="N38" s="11" t="s">
        <v>44</v>
      </c>
      <c r="O38" s="11" t="s">
        <v>44</v>
      </c>
      <c r="P38" s="11" t="s">
        <v>44</v>
      </c>
      <c r="Q38" s="11" t="s">
        <v>44</v>
      </c>
      <c r="R38" s="11" t="s">
        <v>44</v>
      </c>
      <c r="S38" s="13" t="s">
        <v>37</v>
      </c>
    </row>
    <row r="39" spans="1:19" ht="45" x14ac:dyDescent="0.25">
      <c r="A39" s="123" t="s">
        <v>43</v>
      </c>
      <c r="B39" s="107" t="s">
        <v>40</v>
      </c>
      <c r="C39" s="101"/>
      <c r="D39" s="99">
        <v>1690</v>
      </c>
      <c r="E39" s="99" t="s">
        <v>36</v>
      </c>
      <c r="F39" s="102" t="s">
        <v>15</v>
      </c>
      <c r="G39" s="86" t="s">
        <v>149</v>
      </c>
      <c r="H39" s="1" t="s">
        <v>42</v>
      </c>
      <c r="I39" s="1"/>
      <c r="J39" s="1">
        <v>50</v>
      </c>
      <c r="K39" s="1"/>
      <c r="L39" s="1" t="s">
        <v>44</v>
      </c>
      <c r="M39" s="1" t="s">
        <v>44</v>
      </c>
      <c r="N39" s="1" t="s">
        <v>44</v>
      </c>
      <c r="O39" s="1" t="s">
        <v>44</v>
      </c>
      <c r="P39" s="1" t="s">
        <v>44</v>
      </c>
      <c r="Q39" s="1" t="s">
        <v>44</v>
      </c>
      <c r="R39" s="1" t="s">
        <v>44</v>
      </c>
      <c r="S39" s="14" t="s">
        <v>37</v>
      </c>
    </row>
    <row r="40" spans="1:19" ht="30" x14ac:dyDescent="0.25">
      <c r="A40" s="124" t="s">
        <v>43</v>
      </c>
      <c r="B40" s="76" t="s">
        <v>41</v>
      </c>
      <c r="C40" s="76"/>
      <c r="D40" s="96">
        <v>2511</v>
      </c>
      <c r="E40" s="76" t="s">
        <v>36</v>
      </c>
      <c r="F40" s="100" t="s">
        <v>36</v>
      </c>
      <c r="G40" s="86" t="s">
        <v>150</v>
      </c>
      <c r="H40" s="1" t="s">
        <v>36</v>
      </c>
      <c r="I40" s="1"/>
      <c r="J40" s="1">
        <v>50</v>
      </c>
      <c r="K40" s="62" t="s">
        <v>63</v>
      </c>
      <c r="L40" s="1" t="s">
        <v>44</v>
      </c>
      <c r="M40" s="1" t="s">
        <v>44</v>
      </c>
      <c r="N40" s="1" t="s">
        <v>44</v>
      </c>
      <c r="O40" s="1" t="s">
        <v>44</v>
      </c>
      <c r="P40" s="1" t="s">
        <v>44</v>
      </c>
      <c r="Q40" s="1" t="s">
        <v>44</v>
      </c>
      <c r="R40" s="1" t="s">
        <v>44</v>
      </c>
      <c r="S40" s="14" t="s">
        <v>37</v>
      </c>
    </row>
    <row r="41" spans="1:19" ht="45" x14ac:dyDescent="0.25">
      <c r="A41" s="123" t="s">
        <v>43</v>
      </c>
      <c r="B41" s="107" t="s">
        <v>110</v>
      </c>
      <c r="C41" s="101"/>
      <c r="D41" s="99">
        <v>973</v>
      </c>
      <c r="E41" s="99"/>
      <c r="F41" s="102" t="s">
        <v>15</v>
      </c>
      <c r="G41" s="86" t="s">
        <v>149</v>
      </c>
      <c r="H41" s="1"/>
      <c r="I41" s="1"/>
      <c r="J41" s="1"/>
      <c r="K41" s="1"/>
      <c r="L41" s="1"/>
      <c r="M41" s="1"/>
      <c r="N41" s="1"/>
      <c r="O41" s="1"/>
      <c r="P41" s="1"/>
      <c r="Q41" s="1"/>
      <c r="R41" s="1"/>
      <c r="S41" s="14"/>
    </row>
    <row r="42" spans="1:19" ht="30" x14ac:dyDescent="0.25">
      <c r="A42" s="123" t="s">
        <v>43</v>
      </c>
      <c r="B42" s="107" t="s">
        <v>111</v>
      </c>
      <c r="C42" s="101"/>
      <c r="D42" s="99">
        <v>650</v>
      </c>
      <c r="E42" s="99"/>
      <c r="F42" s="102" t="s">
        <v>15</v>
      </c>
      <c r="G42" s="86" t="s">
        <v>151</v>
      </c>
      <c r="H42" s="1"/>
      <c r="I42" s="1"/>
      <c r="J42" s="1"/>
      <c r="K42" s="1"/>
      <c r="L42" s="1"/>
      <c r="M42" s="1"/>
      <c r="N42" s="1"/>
      <c r="O42" s="1"/>
      <c r="P42" s="1"/>
      <c r="Q42" s="1"/>
      <c r="R42" s="1"/>
      <c r="S42" s="14"/>
    </row>
    <row r="43" spans="1:19" x14ac:dyDescent="0.25">
      <c r="A43" s="28" t="s">
        <v>43</v>
      </c>
      <c r="B43" s="31" t="s">
        <v>112</v>
      </c>
      <c r="C43" s="80"/>
      <c r="D43" s="97"/>
      <c r="E43" s="36"/>
      <c r="F43" s="103"/>
      <c r="G43" s="36"/>
      <c r="H43" s="1"/>
      <c r="I43" s="1"/>
      <c r="J43" s="1"/>
      <c r="K43" s="1"/>
      <c r="L43" s="1"/>
      <c r="M43" s="1"/>
      <c r="N43" s="1"/>
      <c r="O43" s="1"/>
      <c r="P43" s="1"/>
      <c r="Q43" s="1"/>
      <c r="R43" s="1"/>
      <c r="S43" s="14"/>
    </row>
    <row r="44" spans="1:19" x14ac:dyDescent="0.25">
      <c r="A44" s="124" t="s">
        <v>43</v>
      </c>
      <c r="B44" s="76" t="s">
        <v>68</v>
      </c>
      <c r="C44" s="76"/>
      <c r="D44" s="96"/>
      <c r="E44" s="76" t="s">
        <v>69</v>
      </c>
      <c r="F44" s="100" t="s">
        <v>36</v>
      </c>
      <c r="G44" s="36" t="s">
        <v>84</v>
      </c>
      <c r="H44" s="1"/>
      <c r="I44" s="1"/>
      <c r="J44" s="1"/>
      <c r="K44" s="1"/>
      <c r="L44" s="1"/>
      <c r="M44" s="1"/>
      <c r="N44" s="1"/>
      <c r="O44" s="1"/>
      <c r="P44" s="1"/>
      <c r="Q44" s="1"/>
      <c r="R44" s="1"/>
      <c r="S44" s="14"/>
    </row>
    <row r="45" spans="1:19" ht="15.75" thickBot="1" x14ac:dyDescent="0.3">
      <c r="A45" s="124" t="s">
        <v>43</v>
      </c>
      <c r="B45" s="76" t="s">
        <v>68</v>
      </c>
      <c r="C45" s="76"/>
      <c r="D45" s="96"/>
      <c r="E45" s="76" t="s">
        <v>69</v>
      </c>
      <c r="F45" s="100" t="s">
        <v>36</v>
      </c>
      <c r="G45" s="37" t="s">
        <v>84</v>
      </c>
      <c r="H45" s="16"/>
      <c r="I45" s="16"/>
      <c r="J45" s="16"/>
      <c r="K45" s="16"/>
      <c r="L45" s="16"/>
      <c r="M45" s="16"/>
      <c r="N45" s="16"/>
      <c r="O45" s="16"/>
      <c r="P45" s="16"/>
      <c r="Q45" s="16"/>
      <c r="R45" s="16"/>
      <c r="S45" s="17"/>
    </row>
    <row r="46" spans="1:19" ht="75.75" thickBot="1" x14ac:dyDescent="0.3">
      <c r="A46" s="123" t="s">
        <v>45</v>
      </c>
      <c r="B46" s="107" t="s">
        <v>100</v>
      </c>
      <c r="C46" s="101"/>
      <c r="D46" s="98"/>
      <c r="E46" s="87" t="s">
        <v>133</v>
      </c>
      <c r="F46" s="101" t="s">
        <v>15</v>
      </c>
      <c r="G46" s="39"/>
      <c r="H46" s="3"/>
      <c r="I46" s="3"/>
      <c r="J46" s="3"/>
      <c r="K46" s="19"/>
      <c r="L46" s="3"/>
      <c r="M46" s="3"/>
      <c r="N46" s="3"/>
      <c r="O46" s="3"/>
      <c r="P46" s="3"/>
      <c r="Q46" s="3"/>
      <c r="R46" s="3"/>
      <c r="S46" s="22"/>
    </row>
    <row r="47" spans="1:19" ht="30" x14ac:dyDescent="0.25">
      <c r="A47" s="70" t="s">
        <v>45</v>
      </c>
      <c r="B47" s="71" t="s">
        <v>52</v>
      </c>
      <c r="C47" s="82"/>
      <c r="D47" s="99">
        <v>13000</v>
      </c>
      <c r="E47" s="88" t="s">
        <v>70</v>
      </c>
      <c r="F47" s="101" t="s">
        <v>15</v>
      </c>
      <c r="G47" s="38" t="s">
        <v>85</v>
      </c>
      <c r="H47" s="11"/>
      <c r="I47" s="11"/>
      <c r="J47" s="11">
        <v>20</v>
      </c>
      <c r="K47" s="11"/>
      <c r="L47" s="11"/>
      <c r="M47" s="11"/>
      <c r="N47" s="11"/>
      <c r="O47" s="11"/>
      <c r="P47" s="11"/>
      <c r="Q47" s="11"/>
      <c r="R47" s="11"/>
      <c r="S47" s="13"/>
    </row>
    <row r="48" spans="1:19" x14ac:dyDescent="0.25">
      <c r="A48" s="72" t="s">
        <v>45</v>
      </c>
      <c r="B48" s="73" t="s">
        <v>53</v>
      </c>
      <c r="C48" s="83"/>
      <c r="D48" s="99">
        <v>30000</v>
      </c>
      <c r="E48" s="89" t="s">
        <v>36</v>
      </c>
      <c r="F48" s="102" t="s">
        <v>15</v>
      </c>
      <c r="G48" s="39" t="s">
        <v>86</v>
      </c>
      <c r="H48" s="1" t="s">
        <v>38</v>
      </c>
      <c r="I48" s="1"/>
      <c r="J48" s="1"/>
      <c r="K48" s="1"/>
      <c r="L48" s="1"/>
      <c r="M48" s="1"/>
      <c r="N48" s="1"/>
      <c r="O48" s="1"/>
      <c r="P48" s="1"/>
      <c r="Q48" s="1"/>
      <c r="R48" s="1"/>
      <c r="S48" s="14"/>
    </row>
    <row r="49" spans="1:20" x14ac:dyDescent="0.25">
      <c r="A49" s="72" t="s">
        <v>45</v>
      </c>
      <c r="B49" s="75" t="s">
        <v>118</v>
      </c>
      <c r="C49" s="84"/>
      <c r="D49" s="99">
        <v>10000</v>
      </c>
      <c r="E49" s="89"/>
      <c r="F49" s="102" t="s">
        <v>15</v>
      </c>
      <c r="G49" s="85"/>
      <c r="H49" s="68"/>
      <c r="I49" s="68"/>
      <c r="J49" s="68"/>
      <c r="K49" s="1"/>
      <c r="L49" s="68"/>
      <c r="M49" s="68"/>
      <c r="N49" s="68"/>
      <c r="O49" s="68"/>
      <c r="P49" s="68"/>
      <c r="Q49" s="68"/>
      <c r="R49" s="68"/>
      <c r="S49" s="69"/>
    </row>
    <row r="50" spans="1:20" ht="15.75" thickBot="1" x14ac:dyDescent="0.3">
      <c r="A50" s="72" t="s">
        <v>45</v>
      </c>
      <c r="B50" s="75" t="s">
        <v>119</v>
      </c>
      <c r="C50" s="84"/>
      <c r="D50" s="99">
        <v>3200</v>
      </c>
      <c r="E50" s="89"/>
      <c r="F50" s="102" t="s">
        <v>15</v>
      </c>
      <c r="G50" s="85"/>
      <c r="H50" s="68"/>
      <c r="I50" s="68"/>
      <c r="J50" s="68"/>
      <c r="K50" s="1"/>
      <c r="L50" s="68"/>
      <c r="M50" s="68"/>
      <c r="N50" s="68"/>
      <c r="O50" s="68"/>
      <c r="P50" s="68"/>
      <c r="Q50" s="68"/>
      <c r="R50" s="68"/>
      <c r="S50" s="69"/>
    </row>
    <row r="51" spans="1:20" ht="15.75" thickBot="1" x14ac:dyDescent="0.3">
      <c r="A51" s="27" t="s">
        <v>54</v>
      </c>
      <c r="B51" s="30" t="s">
        <v>65</v>
      </c>
      <c r="C51" s="79"/>
      <c r="D51" s="97"/>
      <c r="E51" s="36"/>
      <c r="F51" s="103" t="s">
        <v>88</v>
      </c>
      <c r="G51" s="38"/>
      <c r="H51" s="11"/>
      <c r="I51" s="11"/>
      <c r="J51" s="11"/>
      <c r="K51" s="3" t="s">
        <v>81</v>
      </c>
      <c r="L51" s="11"/>
      <c r="M51" s="11"/>
      <c r="N51" s="11"/>
      <c r="O51" s="11"/>
      <c r="P51" s="11"/>
      <c r="Q51" s="11"/>
      <c r="R51" s="11"/>
      <c r="S51" s="13"/>
    </row>
    <row r="52" spans="1:20" ht="15.75" thickBot="1" x14ac:dyDescent="0.3">
      <c r="A52" s="27" t="s">
        <v>54</v>
      </c>
      <c r="B52" s="31" t="s">
        <v>66</v>
      </c>
      <c r="C52" s="80"/>
      <c r="D52" s="97"/>
      <c r="E52" s="36"/>
      <c r="F52" s="103" t="s">
        <v>88</v>
      </c>
      <c r="G52" s="36"/>
      <c r="H52" s="1"/>
      <c r="I52" s="1"/>
      <c r="J52" s="1"/>
      <c r="K52" s="3" t="s">
        <v>81</v>
      </c>
      <c r="L52" s="1"/>
      <c r="M52" s="1"/>
      <c r="N52" s="1"/>
      <c r="O52" s="1"/>
      <c r="P52" s="1"/>
      <c r="Q52" s="1"/>
      <c r="R52" s="1"/>
      <c r="S52" s="14"/>
    </row>
    <row r="53" spans="1:20" ht="15.75" thickBot="1" x14ac:dyDescent="0.3">
      <c r="A53" s="27" t="s">
        <v>54</v>
      </c>
      <c r="B53" s="32" t="s">
        <v>67</v>
      </c>
      <c r="C53" s="81"/>
      <c r="D53" s="97"/>
      <c r="E53" s="36"/>
      <c r="F53" s="103" t="s">
        <v>36</v>
      </c>
      <c r="G53" s="37"/>
      <c r="H53" s="16"/>
      <c r="I53" s="16"/>
      <c r="J53" s="16"/>
      <c r="K53" s="3" t="s">
        <v>81</v>
      </c>
      <c r="L53" s="16"/>
      <c r="M53" s="16"/>
      <c r="N53" s="16"/>
      <c r="O53" s="16"/>
      <c r="P53" s="16"/>
      <c r="Q53" s="16"/>
      <c r="R53" s="16"/>
      <c r="S53" s="17"/>
    </row>
    <row r="54" spans="1:20" ht="90" x14ac:dyDescent="0.25">
      <c r="A54" s="124" t="s">
        <v>46</v>
      </c>
      <c r="B54" s="76" t="s">
        <v>135</v>
      </c>
      <c r="C54" s="76" t="s">
        <v>136</v>
      </c>
      <c r="D54" s="96">
        <f>24*2400</f>
        <v>57600</v>
      </c>
      <c r="E54" s="90" t="s">
        <v>121</v>
      </c>
      <c r="F54" s="100" t="s">
        <v>36</v>
      </c>
      <c r="G54" s="38" t="s">
        <v>87</v>
      </c>
      <c r="H54" s="11" t="s">
        <v>36</v>
      </c>
      <c r="I54" s="26"/>
      <c r="J54" s="11"/>
      <c r="K54" s="21" t="s">
        <v>60</v>
      </c>
      <c r="L54" s="11" t="s">
        <v>44</v>
      </c>
      <c r="M54" s="12" t="s">
        <v>61</v>
      </c>
      <c r="N54" s="11" t="s">
        <v>44</v>
      </c>
      <c r="O54" s="11" t="s">
        <v>44</v>
      </c>
      <c r="P54" s="11" t="s">
        <v>44</v>
      </c>
      <c r="Q54" s="12" t="s">
        <v>62</v>
      </c>
      <c r="R54" s="12" t="s">
        <v>61</v>
      </c>
      <c r="S54" s="13" t="s">
        <v>37</v>
      </c>
      <c r="T54" s="29" t="s">
        <v>59</v>
      </c>
    </row>
    <row r="55" spans="1:20" x14ac:dyDescent="0.25">
      <c r="A55" s="124" t="s">
        <v>46</v>
      </c>
      <c r="B55" s="76" t="s">
        <v>47</v>
      </c>
      <c r="C55" s="76"/>
      <c r="D55" s="96">
        <v>3500</v>
      </c>
      <c r="E55" s="76" t="s">
        <v>122</v>
      </c>
      <c r="F55" s="100" t="s">
        <v>36</v>
      </c>
      <c r="G55" s="36" t="s">
        <v>85</v>
      </c>
      <c r="H55" s="1"/>
      <c r="I55" s="1"/>
      <c r="J55" s="1"/>
      <c r="K55" s="1"/>
      <c r="L55" s="1"/>
      <c r="M55" s="1"/>
      <c r="N55" s="1"/>
      <c r="O55" s="1"/>
      <c r="P55" s="1"/>
      <c r="Q55" s="1"/>
      <c r="R55" s="1"/>
      <c r="S55" s="14"/>
    </row>
    <row r="56" spans="1:20" ht="45.75" thickBot="1" x14ac:dyDescent="0.3">
      <c r="A56" s="124" t="s">
        <v>46</v>
      </c>
      <c r="B56" s="76" t="s">
        <v>48</v>
      </c>
      <c r="C56" s="76" t="s">
        <v>137</v>
      </c>
      <c r="D56" s="96">
        <f>1200*1.184</f>
        <v>1420.8</v>
      </c>
      <c r="E56" s="90" t="s">
        <v>123</v>
      </c>
      <c r="F56" s="100" t="s">
        <v>36</v>
      </c>
      <c r="G56" s="37" t="s">
        <v>36</v>
      </c>
      <c r="H56" s="16" t="s">
        <v>36</v>
      </c>
      <c r="I56" s="16"/>
      <c r="J56" s="16"/>
      <c r="K56" s="18" t="s">
        <v>72</v>
      </c>
      <c r="L56" s="16"/>
      <c r="M56" s="16"/>
      <c r="N56" s="16"/>
      <c r="O56" s="16"/>
      <c r="P56" s="16"/>
      <c r="Q56" s="16"/>
      <c r="R56" s="16"/>
      <c r="S56" s="17"/>
    </row>
    <row r="57" spans="1:20" x14ac:dyDescent="0.25">
      <c r="A57" s="72" t="s">
        <v>113</v>
      </c>
      <c r="B57" s="63" t="s">
        <v>114</v>
      </c>
      <c r="C57" s="73"/>
      <c r="D57" s="99">
        <v>11060</v>
      </c>
      <c r="E57" s="74" t="s">
        <v>120</v>
      </c>
      <c r="F57" s="104" t="s">
        <v>15</v>
      </c>
      <c r="G57" s="36"/>
      <c r="H57" s="111"/>
      <c r="I57" s="10"/>
      <c r="J57" s="10"/>
      <c r="K57" s="10"/>
      <c r="L57" s="10"/>
      <c r="M57" s="10"/>
      <c r="N57" s="10"/>
      <c r="O57" s="10"/>
      <c r="P57" s="10"/>
      <c r="Q57" s="10"/>
      <c r="R57" s="10"/>
      <c r="S57" s="25"/>
    </row>
    <row r="58" spans="1:20" ht="15.75" thickBot="1" x14ac:dyDescent="0.3">
      <c r="A58" s="124" t="s">
        <v>113</v>
      </c>
      <c r="B58" s="76" t="s">
        <v>115</v>
      </c>
      <c r="C58" s="76"/>
      <c r="D58" s="96">
        <v>3250</v>
      </c>
      <c r="E58" s="76" t="s">
        <v>120</v>
      </c>
      <c r="F58" s="100" t="s">
        <v>36</v>
      </c>
      <c r="G58" s="36"/>
      <c r="H58" s="10"/>
      <c r="I58" s="10"/>
      <c r="J58" s="10"/>
      <c r="K58" s="10"/>
      <c r="L58" s="10"/>
      <c r="M58" s="10"/>
      <c r="N58" s="10"/>
      <c r="O58" s="10"/>
      <c r="P58" s="10"/>
      <c r="Q58" s="10"/>
      <c r="R58" s="10"/>
      <c r="S58" s="25"/>
    </row>
    <row r="59" spans="1:20" ht="30" x14ac:dyDescent="0.25">
      <c r="A59" s="124" t="s">
        <v>49</v>
      </c>
      <c r="B59" s="76" t="s">
        <v>104</v>
      </c>
      <c r="C59" s="76" t="s">
        <v>138</v>
      </c>
      <c r="D59" s="96">
        <f>5*1190</f>
        <v>5950</v>
      </c>
      <c r="E59" s="77" t="s">
        <v>132</v>
      </c>
      <c r="F59" s="105" t="s">
        <v>36</v>
      </c>
      <c r="G59" s="38" t="s">
        <v>36</v>
      </c>
      <c r="H59" s="11" t="s">
        <v>36</v>
      </c>
      <c r="I59" s="11"/>
      <c r="J59" s="11" t="s">
        <v>75</v>
      </c>
      <c r="K59" s="20" t="s">
        <v>73</v>
      </c>
      <c r="L59" s="11"/>
      <c r="M59" s="11"/>
      <c r="N59" s="11"/>
      <c r="O59" s="11"/>
      <c r="P59" s="11"/>
      <c r="Q59" s="11"/>
      <c r="R59" s="11"/>
      <c r="S59" s="24" t="s">
        <v>83</v>
      </c>
    </row>
    <row r="60" spans="1:20" ht="15.75" thickBot="1" x14ac:dyDescent="0.3">
      <c r="A60" s="124" t="s">
        <v>49</v>
      </c>
      <c r="B60" s="76" t="s">
        <v>124</v>
      </c>
      <c r="C60" s="76" t="s">
        <v>139</v>
      </c>
      <c r="D60" s="96">
        <f>780*40</f>
        <v>31200</v>
      </c>
      <c r="E60" s="76" t="s">
        <v>125</v>
      </c>
      <c r="F60" s="100" t="s">
        <v>36</v>
      </c>
      <c r="G60" s="36" t="s">
        <v>36</v>
      </c>
      <c r="H60" s="1"/>
      <c r="I60" s="1"/>
      <c r="J60" s="1" t="s">
        <v>74</v>
      </c>
      <c r="K60" s="1"/>
      <c r="L60" s="1"/>
      <c r="M60" s="1"/>
      <c r="N60" s="1"/>
      <c r="O60" s="1"/>
      <c r="P60" s="1"/>
      <c r="Q60" s="1"/>
      <c r="R60" s="1"/>
      <c r="S60" s="14"/>
    </row>
    <row r="61" spans="1:20" x14ac:dyDescent="0.25">
      <c r="A61" s="70" t="s">
        <v>49</v>
      </c>
      <c r="B61" s="71" t="s">
        <v>57</v>
      </c>
      <c r="C61" s="82" t="s">
        <v>140</v>
      </c>
      <c r="D61" s="99">
        <f>750*2.7</f>
        <v>2025.0000000000002</v>
      </c>
      <c r="E61" s="74" t="s">
        <v>126</v>
      </c>
      <c r="F61" s="104" t="s">
        <v>15</v>
      </c>
      <c r="G61" s="36" t="s">
        <v>76</v>
      </c>
      <c r="H61" s="1" t="s">
        <v>36</v>
      </c>
      <c r="I61" s="1"/>
      <c r="J61" s="1" t="s">
        <v>74</v>
      </c>
      <c r="K61" s="1"/>
      <c r="L61" s="1"/>
      <c r="M61" s="1"/>
      <c r="N61" s="1"/>
      <c r="O61" s="1"/>
      <c r="P61" s="1"/>
      <c r="Q61" s="1"/>
      <c r="R61" s="1"/>
      <c r="S61" s="14"/>
    </row>
    <row r="62" spans="1:20" ht="45" x14ac:dyDescent="0.25">
      <c r="A62" s="124" t="s">
        <v>49</v>
      </c>
      <c r="B62" s="76" t="s">
        <v>78</v>
      </c>
      <c r="C62" s="76" t="s">
        <v>141</v>
      </c>
      <c r="D62" s="96">
        <f>95*3</f>
        <v>285</v>
      </c>
      <c r="E62" s="76" t="s">
        <v>127</v>
      </c>
      <c r="F62" s="100" t="s">
        <v>36</v>
      </c>
      <c r="G62" s="36"/>
      <c r="H62" s="1"/>
      <c r="I62" s="1"/>
      <c r="J62" s="1"/>
      <c r="K62" s="19" t="s">
        <v>80</v>
      </c>
      <c r="L62" s="1"/>
      <c r="M62" s="1"/>
      <c r="N62" s="1"/>
      <c r="O62" s="1"/>
      <c r="P62" s="1"/>
      <c r="Q62" s="1"/>
      <c r="R62" s="1"/>
      <c r="S62" s="14"/>
    </row>
    <row r="63" spans="1:20" x14ac:dyDescent="0.25">
      <c r="A63" s="124" t="s">
        <v>49</v>
      </c>
      <c r="B63" s="76" t="s">
        <v>56</v>
      </c>
      <c r="C63" s="76" t="s">
        <v>142</v>
      </c>
      <c r="D63" s="96">
        <f>30*30</f>
        <v>900</v>
      </c>
      <c r="E63" s="76" t="s">
        <v>128</v>
      </c>
      <c r="F63" s="100" t="s">
        <v>36</v>
      </c>
      <c r="G63" s="36"/>
      <c r="H63" s="1"/>
      <c r="I63" s="1"/>
      <c r="J63" s="1"/>
      <c r="K63" s="1"/>
      <c r="L63" s="1"/>
      <c r="M63" s="1"/>
      <c r="N63" s="1"/>
      <c r="O63" s="1"/>
      <c r="P63" s="1"/>
      <c r="Q63" s="1"/>
      <c r="R63" s="1"/>
      <c r="S63" s="14"/>
    </row>
    <row r="64" spans="1:20" x14ac:dyDescent="0.25">
      <c r="A64" s="125" t="s">
        <v>49</v>
      </c>
      <c r="B64" s="110" t="s">
        <v>146</v>
      </c>
      <c r="C64" s="110" t="s">
        <v>147</v>
      </c>
      <c r="D64" s="96">
        <f>200*20</f>
        <v>4000</v>
      </c>
      <c r="E64" s="76" t="s">
        <v>148</v>
      </c>
      <c r="F64" s="100" t="s">
        <v>36</v>
      </c>
      <c r="G64" s="36"/>
      <c r="H64" s="1"/>
      <c r="I64" s="1"/>
      <c r="J64" s="1"/>
      <c r="K64" s="1"/>
      <c r="L64" s="1"/>
      <c r="M64" s="1"/>
      <c r="N64" s="1"/>
      <c r="O64" s="1"/>
      <c r="P64" s="1"/>
      <c r="Q64" s="1"/>
      <c r="R64" s="1"/>
      <c r="S64" s="14"/>
    </row>
    <row r="65" spans="1:19" ht="63" customHeight="1" x14ac:dyDescent="0.25">
      <c r="A65" s="99" t="s">
        <v>49</v>
      </c>
      <c r="B65" s="99" t="s">
        <v>55</v>
      </c>
      <c r="C65" s="99" t="s">
        <v>143</v>
      </c>
      <c r="D65" s="99">
        <f>2550*13</f>
        <v>33150</v>
      </c>
      <c r="E65" s="115" t="s">
        <v>152</v>
      </c>
      <c r="F65" s="102" t="s">
        <v>15</v>
      </c>
      <c r="G65" s="39" t="s">
        <v>64</v>
      </c>
      <c r="H65" s="1" t="s">
        <v>159</v>
      </c>
      <c r="I65" s="1"/>
      <c r="J65" s="1"/>
      <c r="K65" s="1"/>
      <c r="L65" s="1"/>
      <c r="M65" s="1"/>
      <c r="N65" s="1"/>
      <c r="O65" s="1"/>
      <c r="P65" s="1"/>
      <c r="Q65" s="1"/>
      <c r="R65" s="1"/>
      <c r="S65" s="23" t="s">
        <v>82</v>
      </c>
    </row>
    <row r="66" spans="1:19" ht="120" x14ac:dyDescent="0.25">
      <c r="A66" s="124" t="s">
        <v>49</v>
      </c>
      <c r="B66" s="76" t="s">
        <v>102</v>
      </c>
      <c r="C66" s="76" t="s">
        <v>144</v>
      </c>
      <c r="D66" s="96">
        <f>520*9.2</f>
        <v>4784</v>
      </c>
      <c r="E66" s="77" t="s">
        <v>131</v>
      </c>
      <c r="F66" s="106" t="s">
        <v>36</v>
      </c>
      <c r="G66" s="36"/>
      <c r="H66" s="1"/>
      <c r="I66" s="1"/>
      <c r="J66" s="1"/>
      <c r="K66" s="19" t="s">
        <v>77</v>
      </c>
      <c r="L66" s="1"/>
      <c r="M66" s="1"/>
      <c r="N66" s="1"/>
      <c r="O66" s="1"/>
      <c r="P66" s="1"/>
      <c r="Q66" s="1"/>
      <c r="R66" s="1"/>
      <c r="S66" s="14"/>
    </row>
    <row r="67" spans="1:19" x14ac:dyDescent="0.25">
      <c r="A67" s="124" t="s">
        <v>49</v>
      </c>
      <c r="B67" s="117" t="s">
        <v>129</v>
      </c>
      <c r="C67" s="117" t="s">
        <v>145</v>
      </c>
      <c r="D67" s="116">
        <f>((1690*9.2)+(190*9.2))*1.1</f>
        <v>19025.599999999999</v>
      </c>
      <c r="E67" s="78" t="s">
        <v>36</v>
      </c>
      <c r="F67" s="106" t="s">
        <v>36</v>
      </c>
      <c r="G67" s="36"/>
      <c r="H67" s="1"/>
      <c r="I67" s="1"/>
      <c r="J67" s="1"/>
      <c r="K67" s="19"/>
      <c r="L67" s="1"/>
      <c r="M67" s="1"/>
      <c r="N67" s="1"/>
      <c r="O67" s="1"/>
      <c r="P67" s="1"/>
      <c r="Q67" s="1"/>
      <c r="R67" s="1"/>
      <c r="S67" s="14"/>
    </row>
    <row r="68" spans="1:19" x14ac:dyDescent="0.25">
      <c r="A68" s="124" t="s">
        <v>49</v>
      </c>
      <c r="B68" s="117" t="s">
        <v>153</v>
      </c>
      <c r="C68" s="117" t="s">
        <v>154</v>
      </c>
      <c r="D68" s="116"/>
      <c r="E68" s="78" t="s">
        <v>36</v>
      </c>
      <c r="F68" s="106" t="s">
        <v>36</v>
      </c>
      <c r="G68" s="36"/>
      <c r="H68" s="1"/>
      <c r="I68" s="1"/>
      <c r="J68" s="1"/>
      <c r="K68" s="19"/>
      <c r="L68" s="1"/>
      <c r="M68" s="1"/>
      <c r="N68" s="1"/>
      <c r="O68" s="1"/>
      <c r="P68" s="1"/>
      <c r="Q68" s="1"/>
      <c r="R68" s="1"/>
      <c r="S68" s="14"/>
    </row>
    <row r="69" spans="1:19" x14ac:dyDescent="0.25">
      <c r="A69" s="124" t="s">
        <v>49</v>
      </c>
      <c r="B69" s="117" t="s">
        <v>157</v>
      </c>
      <c r="C69" s="117" t="s">
        <v>155</v>
      </c>
      <c r="D69" s="116"/>
      <c r="E69" s="78" t="s">
        <v>36</v>
      </c>
      <c r="F69" s="118" t="s">
        <v>36</v>
      </c>
      <c r="G69" s="36"/>
      <c r="H69" s="1"/>
      <c r="I69" s="1"/>
      <c r="J69" s="1"/>
      <c r="K69" s="19"/>
      <c r="L69" s="1"/>
      <c r="M69" s="1"/>
      <c r="N69" s="1"/>
      <c r="O69" s="1"/>
      <c r="P69" s="1"/>
      <c r="Q69" s="1"/>
      <c r="R69" s="1"/>
      <c r="S69" s="14"/>
    </row>
    <row r="70" spans="1:19" x14ac:dyDescent="0.25">
      <c r="A70" s="124" t="s">
        <v>49</v>
      </c>
      <c r="B70" s="117" t="s">
        <v>158</v>
      </c>
      <c r="C70" s="117" t="s">
        <v>156</v>
      </c>
      <c r="D70" s="116"/>
      <c r="E70" s="78" t="s">
        <v>36</v>
      </c>
      <c r="F70" s="118" t="s">
        <v>36</v>
      </c>
      <c r="G70" s="36"/>
      <c r="H70" s="1"/>
      <c r="I70" s="1"/>
      <c r="J70" s="1"/>
      <c r="K70" s="19"/>
      <c r="L70" s="1"/>
      <c r="M70" s="1"/>
      <c r="N70" s="1"/>
      <c r="O70" s="1"/>
      <c r="P70" s="1"/>
      <c r="Q70" s="1"/>
      <c r="R70" s="1"/>
      <c r="S70" s="14"/>
    </row>
    <row r="71" spans="1:19" x14ac:dyDescent="0.25">
      <c r="A71" s="72" t="s">
        <v>49</v>
      </c>
      <c r="B71" s="73" t="s">
        <v>105</v>
      </c>
      <c r="C71" s="83"/>
      <c r="D71" s="99">
        <v>17076</v>
      </c>
      <c r="E71" s="89" t="s">
        <v>36</v>
      </c>
      <c r="F71" s="102" t="s">
        <v>15</v>
      </c>
      <c r="G71" s="36" t="s">
        <v>15</v>
      </c>
      <c r="H71" s="3" t="s">
        <v>79</v>
      </c>
      <c r="I71" s="3"/>
      <c r="J71" s="1"/>
      <c r="K71" s="1"/>
      <c r="L71" s="1"/>
      <c r="M71" s="1"/>
      <c r="N71" s="1"/>
      <c r="O71" s="1"/>
      <c r="P71" s="1"/>
      <c r="Q71" s="1"/>
      <c r="R71" s="1"/>
      <c r="S71" s="14" t="s">
        <v>98</v>
      </c>
    </row>
    <row r="72" spans="1:19" x14ac:dyDescent="0.25">
      <c r="A72" s="72" t="s">
        <v>49</v>
      </c>
      <c r="B72" s="73" t="s">
        <v>50</v>
      </c>
      <c r="C72" s="83"/>
      <c r="D72" s="99">
        <v>3000</v>
      </c>
      <c r="E72" s="89" t="s">
        <v>36</v>
      </c>
      <c r="F72" s="102" t="s">
        <v>15</v>
      </c>
      <c r="G72" s="36" t="s">
        <v>15</v>
      </c>
      <c r="H72" s="3" t="s">
        <v>79</v>
      </c>
      <c r="I72" s="3"/>
      <c r="J72" s="1"/>
      <c r="K72" s="1"/>
      <c r="L72" s="1"/>
      <c r="M72" s="1"/>
      <c r="N72" s="1"/>
      <c r="O72" s="1"/>
      <c r="P72" s="1"/>
      <c r="Q72" s="1"/>
      <c r="R72" s="1"/>
      <c r="S72" s="14"/>
    </row>
    <row r="73" spans="1:19" ht="45.75" thickBot="1" x14ac:dyDescent="0.3">
      <c r="A73" s="126" t="s">
        <v>49</v>
      </c>
      <c r="B73" s="51" t="s">
        <v>51</v>
      </c>
      <c r="C73" s="127"/>
      <c r="D73" s="128">
        <v>19700</v>
      </c>
      <c r="E73" s="129" t="s">
        <v>130</v>
      </c>
      <c r="F73" s="130" t="s">
        <v>15</v>
      </c>
      <c r="G73" s="37" t="s">
        <v>15</v>
      </c>
      <c r="H73" s="15" t="s">
        <v>79</v>
      </c>
      <c r="I73" s="15"/>
      <c r="J73" s="16"/>
      <c r="K73" s="16"/>
      <c r="L73" s="16"/>
      <c r="M73" s="16"/>
      <c r="N73" s="16"/>
      <c r="O73" s="16"/>
      <c r="P73" s="16"/>
      <c r="Q73" s="16"/>
      <c r="R73" s="16"/>
      <c r="S73" s="17"/>
    </row>
    <row r="74" spans="1:19" ht="24" thickBot="1" x14ac:dyDescent="0.4">
      <c r="A74" s="119" t="s">
        <v>90</v>
      </c>
      <c r="B74" s="120"/>
      <c r="C74" s="121"/>
      <c r="D74" s="122">
        <f>D24+D25+D55+D26+D27+D28+D29+D31+D32+D33+D34+D35+D36+D37+D46+D54+D65+D66+D71+D72+D73+D57+D58+D47+D48+D49+D50+D59+D56+D60+D61+D62+D63+D64+D38+D39+D40+D41+D42+D67</f>
        <v>319734.65999999997</v>
      </c>
    </row>
    <row r="88" spans="1:4" ht="15.75" hidden="1" thickBot="1" x14ac:dyDescent="0.3">
      <c r="D88" t="s">
        <v>108</v>
      </c>
    </row>
    <row r="89" spans="1:4" ht="15.75" hidden="1" thickBot="1" x14ac:dyDescent="0.3">
      <c r="A89" s="65" t="s">
        <v>103</v>
      </c>
      <c r="B89" s="66">
        <f>44*4000</f>
        <v>176000</v>
      </c>
      <c r="C89" s="67" t="s">
        <v>107</v>
      </c>
      <c r="D89">
        <f>47.6*4000</f>
        <v>190400</v>
      </c>
    </row>
    <row r="90" spans="1:4" hidden="1" x14ac:dyDescent="0.25">
      <c r="C90" t="s">
        <v>106</v>
      </c>
      <c r="D90">
        <f>145.5*4000</f>
        <v>582000</v>
      </c>
    </row>
    <row r="91" spans="1:4" hidden="1" x14ac:dyDescent="0.25">
      <c r="C91" t="s">
        <v>109</v>
      </c>
      <c r="D91">
        <f>D90-D89</f>
        <v>391600</v>
      </c>
    </row>
    <row r="92" spans="1:4" hidden="1" x14ac:dyDescent="0.25"/>
  </sheetData>
  <autoFilter ref="A22:S29" xr:uid="{61C7F5C7-EEF5-44BC-8D2C-D9205F5966F8}"/>
  <mergeCells count="16">
    <mergeCell ref="P22:P23"/>
    <mergeCell ref="Q22:Q23"/>
    <mergeCell ref="R22:R23"/>
    <mergeCell ref="S22:S23"/>
    <mergeCell ref="G22:G23"/>
    <mergeCell ref="J22:J23"/>
    <mergeCell ref="K22:K23"/>
    <mergeCell ref="L22:L23"/>
    <mergeCell ref="N22:N23"/>
    <mergeCell ref="O22:O23"/>
    <mergeCell ref="A22:A23"/>
    <mergeCell ref="B22:B23"/>
    <mergeCell ref="M22:M23"/>
    <mergeCell ref="H22:H23"/>
    <mergeCell ref="E22:E23"/>
    <mergeCell ref="F22:F23"/>
  </mergeCells>
  <hyperlinks>
    <hyperlink ref="H27:H29" r:id="rId1" display="Gjennvinning" xr:uid="{F489B186-6FAD-4D8D-A2A8-61FF8EEEEC46}"/>
  </hyperlinks>
  <pageMargins left="0.7" right="0.7" top="0.75" bottom="0.75" header="0.3" footer="0.3"/>
  <pageSetup paperSize="9" orientation="portrait" horizontalDpi="200" verticalDpi="2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425d6e2-2d12-4dbe-9b0d-2abb69d74db6">
      <Terms xmlns="http://schemas.microsoft.com/office/infopath/2007/PartnerControls"/>
    </lcf76f155ced4ddcb4097134ff3c332f>
    <TaxCatchAll xmlns="737cb0d7-2b67-4950-802b-d125605fc250" xsi:nil="true"/>
    <Dato xmlns="6425d6e2-2d12-4dbe-9b0d-2abb69d74d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96EC8561B693247A205301C4AA5CDE3" ma:contentTypeVersion="17" ma:contentTypeDescription="Opprett et nytt dokument." ma:contentTypeScope="" ma:versionID="5fc3a2ae9e40d010bcde25f19c713daa">
  <xsd:schema xmlns:xsd="http://www.w3.org/2001/XMLSchema" xmlns:xs="http://www.w3.org/2001/XMLSchema" xmlns:p="http://schemas.microsoft.com/office/2006/metadata/properties" xmlns:ns2="737cb0d7-2b67-4950-802b-d125605fc250" xmlns:ns3="6425d6e2-2d12-4dbe-9b0d-2abb69d74db6" targetNamespace="http://schemas.microsoft.com/office/2006/metadata/properties" ma:root="true" ma:fieldsID="2afb2a2d409553a2749bd1d54be5b512" ns2:_="" ns3:_="">
    <xsd:import namespace="737cb0d7-2b67-4950-802b-d125605fc250"/>
    <xsd:import namespace="6425d6e2-2d12-4dbe-9b0d-2abb69d74d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Dato"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7cb0d7-2b67-4950-802b-d125605fc250"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24" nillable="true" ma:displayName="Taxonomy Catch All Column" ma:hidden="true" ma:list="{56898210-b397-4e92-9435-2f30e2d0131f}" ma:internalName="TaxCatchAll" ma:showField="CatchAllData" ma:web="737cb0d7-2b67-4950-802b-d125605fc2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25d6e2-2d12-4dbe-9b0d-2abb69d74d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o" ma:index="20" nillable="true" ma:displayName="Dato" ma:format="DateOnly" ma:internalName="Dato">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57bf6439-6bc2-4a06-bccd-8ca5585f283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93C58E-4DE2-4C49-AE92-FC5D5B758040}">
  <ds:schemaRefs>
    <ds:schemaRef ds:uri="http://schemas.microsoft.com/sharepoint/v3/contenttype/forms"/>
  </ds:schemaRefs>
</ds:datastoreItem>
</file>

<file path=customXml/itemProps2.xml><?xml version="1.0" encoding="utf-8"?>
<ds:datastoreItem xmlns:ds="http://schemas.openxmlformats.org/officeDocument/2006/customXml" ds:itemID="{5FF19B10-9F74-4803-8642-3157917278FF}">
  <ds:schemaRefs>
    <ds:schemaRef ds:uri="http://schemas.microsoft.com/office/2006/metadata/properties"/>
    <ds:schemaRef ds:uri="http://schemas.microsoft.com/office/infopath/2007/PartnerControls"/>
    <ds:schemaRef ds:uri="a7ecc372-b8e0-41e7-aec2-b1504969d9fc"/>
    <ds:schemaRef ds:uri="9c619afc-b84f-4467-a056-1a1a1c1353da"/>
  </ds:schemaRefs>
</ds:datastoreItem>
</file>

<file path=customXml/itemProps3.xml><?xml version="1.0" encoding="utf-8"?>
<ds:datastoreItem xmlns:ds="http://schemas.openxmlformats.org/officeDocument/2006/customXml" ds:itemID="{E2ED529E-1B9C-4302-AB78-62B7D2DDE4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Ombrukbarhet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Oddgeir Johansen</dc:creator>
  <cp:lastModifiedBy>Jennifer Lamson</cp:lastModifiedBy>
  <dcterms:created xsi:type="dcterms:W3CDTF">2020-06-08T06:46:47Z</dcterms:created>
  <dcterms:modified xsi:type="dcterms:W3CDTF">2022-12-06T15:22:02Z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0x010100F91267E957AB3C41B0DC8B3657261696</vt:lpwstr>
  </property>
  <property fmtid="{D5CDD505-2E9C-101B-9397-08002B2CF9AE}" pid="3" name="MediaServiceImageTags">
    <vt:lpwstr/>
  </property>
</Properties>
</file>