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bikube/Oppdrag/630989/01/Dokumenter/General/"/>
    </mc:Choice>
  </mc:AlternateContent>
  <xr:revisionPtr revIDLastSave="0" documentId="13_ncr:1_{E7F0D032-0DB0-44EF-A712-FB57D1684B71}" xr6:coauthVersionLast="45" xr6:coauthVersionMax="45" xr10:uidLastSave="{00000000-0000-0000-0000-000000000000}"/>
  <bookViews>
    <workbookView xWindow="-120" yWindow="-120" windowWidth="29040" windowHeight="15840" xr2:uid="{4B857FD7-2A49-46B3-B231-0B4069EE9EA3}"/>
  </bookViews>
  <sheets>
    <sheet name="Veiledning" sheetId="7" r:id="rId1"/>
    <sheet name="Kriterier" sheetId="6" r:id="rId2"/>
    <sheet name="Utslippsfaktorer" sheetId="8" r:id="rId3"/>
    <sheet name="Turproduksjon" sheetId="4" r:id="rId4"/>
    <sheet name="Reiselengde" sheetId="2" r:id="rId5"/>
    <sheet name="Transportmiddelfordeling" sheetId="3" r:id="rId6"/>
    <sheet name="Effekt av parkeringstiltak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6" l="1"/>
  <c r="C26" i="6"/>
  <c r="C25" i="6" s="1"/>
  <c r="Q15" i="4" l="1"/>
  <c r="P15" i="4"/>
  <c r="K10" i="3"/>
  <c r="G26" i="5" l="1"/>
  <c r="F26" i="5"/>
  <c r="E26" i="5"/>
  <c r="D26" i="5"/>
  <c r="C26" i="5"/>
  <c r="G20" i="5"/>
  <c r="F20" i="5"/>
  <c r="E20" i="5"/>
  <c r="D20" i="5"/>
  <c r="C20" i="5"/>
  <c r="B14" i="5"/>
  <c r="B20" i="5" s="1"/>
  <c r="B26" i="5" s="1"/>
  <c r="B17" i="5"/>
  <c r="B23" i="5" s="1"/>
  <c r="B29" i="5" s="1"/>
  <c r="B16" i="5"/>
  <c r="B22" i="5" s="1"/>
  <c r="B28" i="5" s="1"/>
  <c r="B15" i="5"/>
  <c r="B21" i="5" s="1"/>
  <c r="B27" i="5" s="1"/>
  <c r="L6" i="5"/>
  <c r="K6" i="5"/>
  <c r="J6" i="5"/>
  <c r="I6" i="5"/>
  <c r="H6" i="5"/>
  <c r="C36" i="3"/>
  <c r="C25" i="3"/>
  <c r="C9" i="3"/>
  <c r="C14" i="3"/>
  <c r="C40" i="3"/>
  <c r="C43" i="3"/>
  <c r="O22" i="3"/>
  <c r="N22" i="3"/>
  <c r="L22" i="3"/>
  <c r="K22" i="3"/>
  <c r="I22" i="3"/>
  <c r="H22" i="3"/>
  <c r="F22" i="3"/>
  <c r="E22" i="3"/>
  <c r="O20" i="3"/>
  <c r="N20" i="3"/>
  <c r="L20" i="3"/>
  <c r="K20" i="3"/>
  <c r="I20" i="3"/>
  <c r="H20" i="3"/>
  <c r="F20" i="3"/>
  <c r="E20" i="3"/>
  <c r="O16" i="3"/>
  <c r="N16" i="3"/>
  <c r="L16" i="3"/>
  <c r="K16" i="3"/>
  <c r="I16" i="3"/>
  <c r="H16" i="3"/>
  <c r="F16" i="3"/>
  <c r="E16" i="3"/>
  <c r="I10" i="3"/>
  <c r="H10" i="3"/>
  <c r="F10" i="3"/>
  <c r="E10" i="3"/>
  <c r="N7" i="4"/>
  <c r="N8" i="4"/>
  <c r="N18" i="4"/>
  <c r="N17" i="4"/>
  <c r="N16" i="4"/>
  <c r="N15" i="4"/>
  <c r="N14" i="4"/>
  <c r="N13" i="4"/>
  <c r="N12" i="4"/>
  <c r="N11" i="4"/>
  <c r="N10" i="4"/>
  <c r="N9" i="4"/>
  <c r="N10" i="3" l="1"/>
  <c r="O10" i="3"/>
  <c r="L10" i="3"/>
</calcChain>
</file>

<file path=xl/sharedStrings.xml><?xml version="1.0" encoding="utf-8"?>
<sst xmlns="http://schemas.openxmlformats.org/spreadsheetml/2006/main" count="289" uniqueCount="192">
  <si>
    <t>Til fots</t>
  </si>
  <si>
    <t>Sykkel</t>
  </si>
  <si>
    <t>Kollektiv (eks drosje og fly)</t>
  </si>
  <si>
    <t>Bilfører</t>
  </si>
  <si>
    <t>Bilpassasjer</t>
  </si>
  <si>
    <t>Annet</t>
  </si>
  <si>
    <t xml:space="preserve">Oslo kommune </t>
  </si>
  <si>
    <t xml:space="preserve">Tidligere Akershus fylke </t>
  </si>
  <si>
    <t xml:space="preserve">Tidligere Buskerud fylke </t>
  </si>
  <si>
    <t xml:space="preserve">Indre Oslo </t>
  </si>
  <si>
    <t>Oslo vest</t>
  </si>
  <si>
    <t>Oslo nordøst</t>
  </si>
  <si>
    <t>Oslo sør</t>
  </si>
  <si>
    <t xml:space="preserve">Asker og Bærum </t>
  </si>
  <si>
    <t>Nedre Romerike</t>
  </si>
  <si>
    <t>Øvre Romerike</t>
  </si>
  <si>
    <t>Follo</t>
  </si>
  <si>
    <t xml:space="preserve">Drammen </t>
  </si>
  <si>
    <t>Arbeid</t>
  </si>
  <si>
    <t>Skole</t>
  </si>
  <si>
    <t>Tjeneste</t>
  </si>
  <si>
    <t>Handel/service</t>
  </si>
  <si>
    <t>Følge/omsorg</t>
  </si>
  <si>
    <t>Besøk</t>
  </si>
  <si>
    <t>Indre Oslo</t>
  </si>
  <si>
    <t>Asker og Bærum</t>
  </si>
  <si>
    <t>Lokal fritid</t>
  </si>
  <si>
    <t>Transportmiddelfordeling på daglige reiser, bosted</t>
  </si>
  <si>
    <t>REISELENGDE</t>
  </si>
  <si>
    <t>TURPRODUKSJON</t>
  </si>
  <si>
    <t>HOVEDOMRÅDER</t>
  </si>
  <si>
    <t>Handel/ service</t>
  </si>
  <si>
    <t>Følge/ omsorg</t>
  </si>
  <si>
    <t>Buss</t>
  </si>
  <si>
    <t>Båt</t>
  </si>
  <si>
    <t>Kollektivreiser, bosatte</t>
  </si>
  <si>
    <t>Skinne-gående</t>
  </si>
  <si>
    <t>TRANSPORTMIDDELFORDELING, INKLUDERT FORDELING PÅ KOLLEKTIVE DRIFTSARTER</t>
  </si>
  <si>
    <t>Kollektivreiser, endepunkt</t>
  </si>
  <si>
    <t>For områder der det er gitt verdi: Ikke tilstrekkelig antall observasjoner i RVU 2018/19, benytt hovedområder</t>
  </si>
  <si>
    <t>Gjennomsnittlig reiselengde (km) per reise til ulike formål (reiser under 100 km)</t>
  </si>
  <si>
    <t>SPESIFIKK PLASSERING</t>
  </si>
  <si>
    <t>Sandvika/Stabekk/Bekkestua</t>
  </si>
  <si>
    <t>Lysaker/Fornebu</t>
  </si>
  <si>
    <t xml:space="preserve">Resten av Bærum </t>
  </si>
  <si>
    <t>Gamle Asker kommune</t>
  </si>
  <si>
    <t>Bybåndet i Nedre Romerike</t>
  </si>
  <si>
    <t>Resten av Nedre Romerike</t>
  </si>
  <si>
    <t>Togbåndet i Follo</t>
  </si>
  <si>
    <t xml:space="preserve">Resten av Follo </t>
  </si>
  <si>
    <t xml:space="preserve">Drammen sentrum </t>
  </si>
  <si>
    <t>Drammen nord</t>
  </si>
  <si>
    <t>Drammen sør/Konnerud</t>
  </si>
  <si>
    <t>Drammen vest (Nedre Eiker)</t>
  </si>
  <si>
    <t>Ikke tilstrekkelig antall observasjoner i RVU 2018/19, benytt Akershus</t>
  </si>
  <si>
    <t>Transportmiddelfordeling på daglige reiser, endepunkt</t>
  </si>
  <si>
    <t>Barnehage</t>
  </si>
  <si>
    <t>Kontorbygning, publikumsattraktiv</t>
  </si>
  <si>
    <t>Kontorbygning, ikke publikumsattraktiv</t>
  </si>
  <si>
    <t>Bygningstype/funksjon</t>
  </si>
  <si>
    <t>Andre reiser</t>
  </si>
  <si>
    <t>Skolebygning</t>
  </si>
  <si>
    <t>Universitet/høgskole</t>
  </si>
  <si>
    <t>Sykehus</t>
  </si>
  <si>
    <t>Sykehjem</t>
  </si>
  <si>
    <t>Hotell</t>
  </si>
  <si>
    <t>Idrettsbygning</t>
  </si>
  <si>
    <t>Forretningsbygning, dagligvarer</t>
  </si>
  <si>
    <t>Forretningsbygning, utvalgsvarer</t>
  </si>
  <si>
    <t>Kulturbygning</t>
  </si>
  <si>
    <t>Antall åpne dager i året</t>
  </si>
  <si>
    <t>Antall barn bygningen har kapasitet til, 70 % til stede daglig</t>
  </si>
  <si>
    <t xml:space="preserve">Anslag på antall brukere per døgn. Kapasitet og gjennomsnitt prosentandel brukere </t>
  </si>
  <si>
    <t>Årlig gjennomsnittlig ant. reiser/døgn/brukere</t>
  </si>
  <si>
    <t>Arbeidsreiser</t>
  </si>
  <si>
    <t>1,4 besøk per ansatt</t>
  </si>
  <si>
    <t>0,7 besøk per ansatt</t>
  </si>
  <si>
    <t>Antall elever bygningen har kapasitet til, 80 % til stede daglig</t>
  </si>
  <si>
    <t>Antall studenter bygningen har kapasitet til, 80 % til stede daglig</t>
  </si>
  <si>
    <t>0,25 besøk per "varm seng"</t>
  </si>
  <si>
    <t>0,5 dagpasienter + 0,5 besøk per "varm seng"</t>
  </si>
  <si>
    <t>Antall senger, 70 % belegg i gjennomsnitt, 3,5 reiser per besøk</t>
  </si>
  <si>
    <t>100 kunder per 100 m²</t>
  </si>
  <si>
    <t>50 kunder per 100 m²</t>
  </si>
  <si>
    <t xml:space="preserve">30 besøk per 100 m² </t>
  </si>
  <si>
    <t>Gjennomsnittlig antall reiser per person per dag til ulike formål, bosatte</t>
  </si>
  <si>
    <t>Turproduksjon for reiser, etter endepunkt</t>
  </si>
  <si>
    <t>Ikke relevant, bruk daglige reiser, bosted</t>
  </si>
  <si>
    <t>Årlig gjennomsnittlig ant. reiser/døgn/ansatt</t>
  </si>
  <si>
    <t>Beregningsgrunnlag</t>
  </si>
  <si>
    <t>Boligblokk</t>
  </si>
  <si>
    <t>beregnes ikke</t>
  </si>
  <si>
    <t>Kapasitet, barnehagebarn</t>
  </si>
  <si>
    <t>Antall ansatte x 1,4</t>
  </si>
  <si>
    <t>Antall ansatte x 0,7</t>
  </si>
  <si>
    <t>Kapasitet, elever</t>
  </si>
  <si>
    <t>Kapasitet, studenter</t>
  </si>
  <si>
    <t>Antall "varme senger" x 1</t>
  </si>
  <si>
    <t>Antall "varme senger" x 0,25</t>
  </si>
  <si>
    <t>Antall senger</t>
  </si>
  <si>
    <t>100 x BTA/100</t>
  </si>
  <si>
    <t>50 x BTA/100</t>
  </si>
  <si>
    <t>30 x BTA/100</t>
  </si>
  <si>
    <t>0 - 1 km fra T-banestasjonene Brynseng, Helsfyr, Nydalen, Ryen og Storo samt jernbanestasjonen på Skøyen.</t>
  </si>
  <si>
    <t>0 - 1 km fra jernbanestasjonene i Asker, Lysaker, Sandvika</t>
  </si>
  <si>
    <t>0 - 1 km fra jernbanestasjonen i Lillestrøm og sentrum i Lørenskog</t>
  </si>
  <si>
    <t>0 - 1 km fra jernbanestasjonene i Kolbotn og Ski</t>
  </si>
  <si>
    <t>Parkering ved bolig</t>
  </si>
  <si>
    <t>Tilgang til egen p-plass ved bolig, mer enn 50 meter unna</t>
  </si>
  <si>
    <t>Ikke tilgang til egen p-plass</t>
  </si>
  <si>
    <t>Kollektiv</t>
  </si>
  <si>
    <t>Parkering ved arbeidsplassen</t>
  </si>
  <si>
    <t>P-plass hos arbeidsgiver, må betale</t>
  </si>
  <si>
    <t>Ikke p-plass hos arbeidsgiver, har andre p-muligheter</t>
  </si>
  <si>
    <t>Ingen mulighet for parkering på/ved arbeidsplassen</t>
  </si>
  <si>
    <t>EFFEKT AV TILTAK FOR Å BEGRENSE TILGANG TIL PARKERING</t>
  </si>
  <si>
    <t>Ikke kartlagt, forutsettes likt som for kulturbygg</t>
  </si>
  <si>
    <t>Referanselokalisering</t>
  </si>
  <si>
    <t>Kontor</t>
  </si>
  <si>
    <t>Barnehage, skole og høyskole</t>
  </si>
  <si>
    <t>Sykehus /sykehjem</t>
  </si>
  <si>
    <t>Idretts-bygning</t>
  </si>
  <si>
    <t>Forretning- og kulturbygg</t>
  </si>
  <si>
    <t>VEILEDNING</t>
  </si>
  <si>
    <t>Reiselengde</t>
  </si>
  <si>
    <t>Turproduksjon</t>
  </si>
  <si>
    <t>Transportmiddelfordeling</t>
  </si>
  <si>
    <t>Effekt av parkeringstiltak</t>
  </si>
  <si>
    <t>UTSLIPPSFAKTORER</t>
  </si>
  <si>
    <t>År satt i drift</t>
  </si>
  <si>
    <t>Personbil [kgCO2e/pkm]</t>
  </si>
  <si>
    <t>Buss [kgCO2e/pkm]</t>
  </si>
  <si>
    <t>Skinnegående [kgCO2e/pkm]</t>
  </si>
  <si>
    <t>0.060</t>
  </si>
  <si>
    <t>0.010</t>
  </si>
  <si>
    <t>0.0127</t>
  </si>
  <si>
    <t>0.058</t>
  </si>
  <si>
    <t>0.009</t>
  </si>
  <si>
    <t>0.0119</t>
  </si>
  <si>
    <t>0.055</t>
  </si>
  <si>
    <t>0.008</t>
  </si>
  <si>
    <t>0.0112</t>
  </si>
  <si>
    <t>0.053</t>
  </si>
  <si>
    <t>0.0105</t>
  </si>
  <si>
    <t>0.051</t>
  </si>
  <si>
    <t>0.007</t>
  </si>
  <si>
    <t>0.0098</t>
  </si>
  <si>
    <t>0.049</t>
  </si>
  <si>
    <t>0.0092</t>
  </si>
  <si>
    <t>0.047</t>
  </si>
  <si>
    <t>0.006</t>
  </si>
  <si>
    <t>0.0086</t>
  </si>
  <si>
    <t>0.045</t>
  </si>
  <si>
    <t>0.0081</t>
  </si>
  <si>
    <t>0.043</t>
  </si>
  <si>
    <t>0.005</t>
  </si>
  <si>
    <t>0.0076</t>
  </si>
  <si>
    <t>0.042</t>
  </si>
  <si>
    <t>0.0071</t>
  </si>
  <si>
    <t>0.040</t>
  </si>
  <si>
    <t>0.0066</t>
  </si>
  <si>
    <t>Tidsvektede utslippsfaktorer, gjennomsnitt over 60 års beregningsperiode, etter år bygget settes i drift.</t>
  </si>
  <si>
    <t>Utslippsfaktorer</t>
  </si>
  <si>
    <t>Tidsvektede utslippsverdier per personkilometer (pkm), per transportmiddel, etter byggeår</t>
  </si>
  <si>
    <t>Dette regnearket er et vedlegg dokumentet Kriterier for Grønn mobilitet i FutureBuilt, og angir datagrunnlag for å gjennomføre klimagassberegninger, samt kriterieverdier for FutureBuilt ZERO-T.
Datagrunnlaget er hentet fra PROSAM-rapport 242: «Reisevaner i Oslo og Viken. En analyse av nasjonal reisevaneundersøkelse 2018/19» . I denne rapporten beskrives reisevaner og tilgang til transportressurser blant befolkningen i Oslo og Viken. Området er delt inn i ulike soner, og rapporten vurderer forskjeller i reisevaner i ulike deler av området. I tillegg er det benyttet tall for transportmiddelfordeling for definerte knutepunktområder i Viken utarbeidet av Civitas  forbindelse med reprogrammeringen av klimagassregnskap.no v5.0 (KGR5) til One Click LCA Norge.
Beskrivelse av metodikk og fremgangsmåte for klimagassberegninger er gitt i hoveddokumentet.</t>
  </si>
  <si>
    <t>Gjennomsnittlag antall reiser per bruker, per dag. Verdier for bygg som startpunkt og endepunkt for reiser.</t>
  </si>
  <si>
    <t>Gjennomsnittlig reiselengde (km) per reise til ulike formål (reiser under 100 km), etter reiseformål.</t>
  </si>
  <si>
    <t>FANER I DOKUMENTET</t>
  </si>
  <si>
    <t>Transportmiddelfordeling på daglige reiser, samt fordeling på kollektive driftsarter. Verdier for bygg som startpunkt og endepunkt for reiser.</t>
  </si>
  <si>
    <t>Prosentvis endring i transportmiddelfordeling som følge av ulike innretninger for parkering ved bolig og arbeidsplass.</t>
  </si>
  <si>
    <r>
      <t xml:space="preserve">ELLER beregnede klimagassutslipp lavere enn*                                                                                     </t>
    </r>
    <r>
      <rPr>
        <sz val="10"/>
        <color rgb="FFFFFFFF"/>
        <rFont val="Arial Narrow"/>
        <family val="2"/>
      </rPr>
      <t>kg CO2e/bruker/år</t>
    </r>
  </si>
  <si>
    <t>Prosjektets målverdi og grenseverdi avhenger av året bygningen settes i drift. Fyll inn de oransje feltene for å beregne målverdi og grenseverdi.</t>
  </si>
  <si>
    <t>Fremtidig målverdi</t>
  </si>
  <si>
    <t>Følgende formler blir brukt:</t>
  </si>
  <si>
    <t>Parismål</t>
  </si>
  <si>
    <t>FutureBuilt målverdi</t>
  </si>
  <si>
    <t>Fremtidig grenseverdi</t>
  </si>
  <si>
    <t>Grenseverdi 2021</t>
  </si>
  <si>
    <t>Følgende formel blir brukt:</t>
  </si>
  <si>
    <t>FutureBuilt grenseverdi</t>
  </si>
  <si>
    <t>2021-2040</t>
  </si>
  <si>
    <r>
      <t>kgCO</t>
    </r>
    <r>
      <rPr>
        <i/>
        <vertAlign val="subscript"/>
        <sz val="11"/>
        <rFont val="Arial Narrow"/>
        <family val="2"/>
      </rPr>
      <t>2</t>
    </r>
    <r>
      <rPr>
        <i/>
        <sz val="11"/>
        <rFont val="Arial Narrow"/>
        <family val="2"/>
      </rPr>
      <t>e/bruker/år</t>
    </r>
  </si>
  <si>
    <t>Beregning av prosjektets målverdi og grenseverdi</t>
  </si>
  <si>
    <t>Kriterier</t>
  </si>
  <si>
    <t>Prosentvis differanse mellom referanselokalisering og beregnede klimagassutslipp for bygget, inkludert tiltak for å begrense parkering. 60 års beregningsperiode.</t>
  </si>
  <si>
    <t>Kriterier for beregnede klimagassutslipp fra mobilitet for FutureBuilt-prosjekter. Beregning av målverdi og grenseverdier.</t>
  </si>
  <si>
    <t>KRITERIER</t>
  </si>
  <si>
    <t>0%*</t>
  </si>
  <si>
    <t>*Avvik fra datagrunnlaget, som viste reduksjon i bruk av kollektiv og sykkel som følge av redusert parkeringstilgang for bil. Dette vurderes som et usannsynlig resultat, og et forutsettes i stedet at sykkel- og kollektivandel forblir uendret.</t>
  </si>
  <si>
    <t>Referanselokalisering, 2021</t>
  </si>
  <si>
    <t>Grenseverdien strammes inn for hvert år for å samsvare med den generelle teknologiutviklingen. Fordi grenseverdien avhenger av prosjektets lokalisering og bygningstype må den beregnes. Sett inn beregnet verdi for refereanselokalisering for 2021, og året prosjektet settes i drift, for å finne prosjektets aktuelle grenseverdi.</t>
  </si>
  <si>
    <t>Målverdien strammes inn for hvert år for å samsvare med Parismålene. Fordi målverdien avhenger av prosjektets lokalisering og bygningstype må den beregnes. Sett inn beregnet verdi for refereanselokalisering for 2021, og året prosjektet settes i drift, for å finne prosjektets aktuelle målverdi.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</si>
</sst>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##0%"/>
    <numFmt numFmtId="166" formatCode="###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9"/>
      <name val="Arial Narrow"/>
      <family val="2"/>
    </font>
    <font>
      <i/>
      <sz val="11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b/>
      <sz val="13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9"/>
      <color theme="0"/>
      <name val="Arial Narrow"/>
      <family val="2"/>
    </font>
    <font>
      <i/>
      <sz val="10"/>
      <color rgb="FFFFFFFF"/>
      <name val="Arial Narrow"/>
      <family val="2"/>
    </font>
    <font>
      <sz val="10"/>
      <color rgb="FFFFFFFF"/>
      <name val="Arial Narrow"/>
      <family val="2"/>
    </font>
    <font>
      <b/>
      <sz val="11"/>
      <color rgb="FFFFFFFF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2"/>
      <color theme="0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Arial Narrow"/>
      <family val="2"/>
    </font>
    <font>
      <sz val="11"/>
      <color theme="0" tint="-0.499984740745262"/>
      <name val="Arial Narrow"/>
      <family val="2"/>
    </font>
    <font>
      <b/>
      <sz val="11"/>
      <color rgb="FFFA7D00"/>
      <name val="Arial Narrow"/>
      <family val="2"/>
    </font>
    <font>
      <sz val="10"/>
      <color theme="1"/>
      <name val="Calibri"/>
      <family val="2"/>
      <scheme val="minor"/>
    </font>
    <font>
      <i/>
      <sz val="11"/>
      <name val="Arial Narrow"/>
      <family val="2"/>
    </font>
    <font>
      <i/>
      <vertAlign val="subscript"/>
      <sz val="11"/>
      <name val="Arial Narrow"/>
      <family val="2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E819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5" borderId="59" applyNumberFormat="0" applyAlignment="0" applyProtection="0"/>
    <xf numFmtId="0" fontId="29" fillId="6" borderId="59" applyNumberFormat="0" applyAlignment="0" applyProtection="0"/>
  </cellStyleXfs>
  <cellXfs count="300">
    <xf numFmtId="0" fontId="0" fillId="0" borderId="0" xfId="0"/>
    <xf numFmtId="0" fontId="4" fillId="0" borderId="0" xfId="0" applyFont="1"/>
    <xf numFmtId="1" fontId="3" fillId="0" borderId="0" xfId="2" applyNumberFormat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165" fontId="6" fillId="0" borderId="0" xfId="0" applyNumberFormat="1" applyFont="1"/>
    <xf numFmtId="0" fontId="3" fillId="0" borderId="0" xfId="0" applyFont="1" applyAlignment="1">
      <alignment horizontal="left" vertical="center" indent="1"/>
    </xf>
    <xf numFmtId="1" fontId="8" fillId="0" borderId="0" xfId="7" applyNumberFormat="1" applyFont="1" applyAlignment="1">
      <alignment horizontal="right"/>
    </xf>
    <xf numFmtId="0" fontId="3" fillId="0" borderId="0" xfId="0" applyFont="1" applyFill="1" applyBorder="1" applyAlignment="1">
      <alignment horizontal="left" vertical="center" indent="1"/>
    </xf>
    <xf numFmtId="164" fontId="6" fillId="3" borderId="3" xfId="5" applyNumberFormat="1" applyFont="1" applyFill="1" applyBorder="1" applyAlignment="1">
      <alignment horizontal="right" vertical="center"/>
    </xf>
    <xf numFmtId="164" fontId="6" fillId="3" borderId="23" xfId="6" applyNumberFormat="1" applyFont="1" applyFill="1" applyBorder="1" applyAlignment="1">
      <alignment horizontal="right" vertical="center"/>
    </xf>
    <xf numFmtId="164" fontId="6" fillId="3" borderId="3" xfId="6" applyNumberFormat="1" applyFont="1" applyFill="1" applyBorder="1" applyAlignment="1">
      <alignment horizontal="right" vertical="center"/>
    </xf>
    <xf numFmtId="0" fontId="9" fillId="0" borderId="0" xfId="0" applyFont="1"/>
    <xf numFmtId="0" fontId="4" fillId="0" borderId="0" xfId="0" applyFont="1" applyFill="1" applyBorder="1"/>
    <xf numFmtId="165" fontId="6" fillId="3" borderId="32" xfId="7" applyNumberFormat="1" applyFont="1" applyFill="1" applyBorder="1" applyAlignment="1">
      <alignment horizontal="right" vertical="center"/>
    </xf>
    <xf numFmtId="165" fontId="6" fillId="3" borderId="34" xfId="7" applyNumberFormat="1" applyFont="1" applyFill="1" applyBorder="1" applyAlignment="1">
      <alignment horizontal="right" vertical="center"/>
    </xf>
    <xf numFmtId="165" fontId="6" fillId="3" borderId="35" xfId="7" applyNumberFormat="1" applyFont="1" applyFill="1" applyBorder="1" applyAlignment="1">
      <alignment horizontal="right" vertical="center"/>
    </xf>
    <xf numFmtId="165" fontId="6" fillId="3" borderId="22" xfId="7" applyNumberFormat="1" applyFont="1" applyFill="1" applyBorder="1" applyAlignment="1">
      <alignment horizontal="right" vertical="center"/>
    </xf>
    <xf numFmtId="165" fontId="6" fillId="3" borderId="3" xfId="7" applyNumberFormat="1" applyFont="1" applyFill="1" applyBorder="1" applyAlignment="1">
      <alignment horizontal="right" vertical="center"/>
    </xf>
    <xf numFmtId="165" fontId="6" fillId="3" borderId="23" xfId="7" applyNumberFormat="1" applyFont="1" applyFill="1" applyBorder="1" applyAlignment="1">
      <alignment horizontal="right" vertical="center"/>
    </xf>
    <xf numFmtId="165" fontId="6" fillId="3" borderId="24" xfId="7" applyNumberFormat="1" applyFont="1" applyFill="1" applyBorder="1" applyAlignment="1">
      <alignment horizontal="right" vertical="center"/>
    </xf>
    <xf numFmtId="165" fontId="6" fillId="3" borderId="4" xfId="7" applyNumberFormat="1" applyFont="1" applyFill="1" applyBorder="1" applyAlignment="1">
      <alignment horizontal="right" vertical="center"/>
    </xf>
    <xf numFmtId="165" fontId="6" fillId="3" borderId="25" xfId="7" applyNumberFormat="1" applyFont="1" applyFill="1" applyBorder="1" applyAlignment="1">
      <alignment horizontal="right" vertical="center"/>
    </xf>
    <xf numFmtId="165" fontId="6" fillId="3" borderId="14" xfId="7" applyNumberFormat="1" applyFont="1" applyFill="1" applyBorder="1" applyAlignment="1">
      <alignment horizontal="right" vertical="center"/>
    </xf>
    <xf numFmtId="165" fontId="6" fillId="3" borderId="2" xfId="7" applyNumberFormat="1" applyFont="1" applyFill="1" applyBorder="1" applyAlignment="1">
      <alignment horizontal="right" vertical="center"/>
    </xf>
    <xf numFmtId="165" fontId="6" fillId="3" borderId="21" xfId="7" applyNumberFormat="1" applyFont="1" applyFill="1" applyBorder="1" applyAlignment="1">
      <alignment horizontal="right" vertical="center"/>
    </xf>
    <xf numFmtId="165" fontId="10" fillId="3" borderId="22" xfId="7" applyNumberFormat="1" applyFont="1" applyFill="1" applyBorder="1" applyAlignment="1">
      <alignment horizontal="right" vertical="center"/>
    </xf>
    <xf numFmtId="165" fontId="10" fillId="3" borderId="3" xfId="7" applyNumberFormat="1" applyFont="1" applyFill="1" applyBorder="1" applyAlignment="1">
      <alignment horizontal="right" vertical="center"/>
    </xf>
    <xf numFmtId="165" fontId="11" fillId="3" borderId="23" xfId="7" applyNumberFormat="1" applyFont="1" applyFill="1" applyBorder="1" applyAlignment="1">
      <alignment horizontal="right" vertical="center"/>
    </xf>
    <xf numFmtId="165" fontId="10" fillId="3" borderId="23" xfId="7" applyNumberFormat="1" applyFont="1" applyFill="1" applyBorder="1" applyAlignment="1">
      <alignment horizontal="right" vertical="center"/>
    </xf>
    <xf numFmtId="165" fontId="6" fillId="3" borderId="36" xfId="7" applyNumberFormat="1" applyFont="1" applyFill="1" applyBorder="1" applyAlignment="1">
      <alignment horizontal="right" vertical="center"/>
    </xf>
    <xf numFmtId="165" fontId="6" fillId="3" borderId="27" xfId="7" applyNumberFormat="1" applyFont="1" applyFill="1" applyBorder="1" applyAlignment="1">
      <alignment horizontal="right" vertical="center"/>
    </xf>
    <xf numFmtId="165" fontId="6" fillId="3" borderId="37" xfId="7" applyNumberFormat="1" applyFont="1" applyFill="1" applyBorder="1" applyAlignment="1">
      <alignment horizontal="right" vertical="center"/>
    </xf>
    <xf numFmtId="165" fontId="6" fillId="3" borderId="32" xfId="8" applyNumberFormat="1" applyFont="1" applyFill="1" applyBorder="1" applyAlignment="1">
      <alignment horizontal="right" vertical="center"/>
    </xf>
    <xf numFmtId="165" fontId="6" fillId="3" borderId="34" xfId="8" applyNumberFormat="1" applyFont="1" applyFill="1" applyBorder="1" applyAlignment="1">
      <alignment horizontal="right" vertical="center"/>
    </xf>
    <xf numFmtId="165" fontId="6" fillId="3" borderId="41" xfId="8" applyNumberFormat="1" applyFont="1" applyFill="1" applyBorder="1" applyAlignment="1">
      <alignment horizontal="right" vertical="center"/>
    </xf>
    <xf numFmtId="165" fontId="6" fillId="3" borderId="22" xfId="8" applyNumberFormat="1" applyFont="1" applyFill="1" applyBorder="1" applyAlignment="1">
      <alignment horizontal="right" vertical="center"/>
    </xf>
    <xf numFmtId="165" fontId="6" fillId="3" borderId="3" xfId="8" applyNumberFormat="1" applyFont="1" applyFill="1" applyBorder="1" applyAlignment="1">
      <alignment horizontal="right" vertical="center"/>
    </xf>
    <xf numFmtId="165" fontId="6" fillId="3" borderId="5" xfId="8" applyNumberFormat="1" applyFont="1" applyFill="1" applyBorder="1" applyAlignment="1">
      <alignment horizontal="right" vertical="center"/>
    </xf>
    <xf numFmtId="165" fontId="6" fillId="3" borderId="24" xfId="8" applyNumberFormat="1" applyFont="1" applyFill="1" applyBorder="1" applyAlignment="1">
      <alignment horizontal="right" vertical="center"/>
    </xf>
    <xf numFmtId="165" fontId="6" fillId="3" borderId="4" xfId="8" applyNumberFormat="1" applyFont="1" applyFill="1" applyBorder="1" applyAlignment="1">
      <alignment horizontal="right" vertical="center"/>
    </xf>
    <xf numFmtId="165" fontId="6" fillId="3" borderId="38" xfId="8" applyNumberFormat="1" applyFont="1" applyFill="1" applyBorder="1" applyAlignment="1">
      <alignment horizontal="right" vertical="center"/>
    </xf>
    <xf numFmtId="9" fontId="6" fillId="3" borderId="17" xfId="2" applyFont="1" applyFill="1" applyBorder="1" applyAlignment="1">
      <alignment horizontal="right" vertical="center"/>
    </xf>
    <xf numFmtId="9" fontId="6" fillId="3" borderId="1" xfId="2" applyFont="1" applyFill="1" applyBorder="1" applyAlignment="1">
      <alignment horizontal="right" vertical="center"/>
    </xf>
    <xf numFmtId="9" fontId="6" fillId="3" borderId="0" xfId="2" applyFont="1" applyFill="1" applyBorder="1" applyAlignment="1">
      <alignment horizontal="right" vertical="center"/>
    </xf>
    <xf numFmtId="9" fontId="6" fillId="3" borderId="42" xfId="2" applyFont="1" applyFill="1" applyBorder="1" applyAlignment="1">
      <alignment horizontal="right" vertical="center"/>
    </xf>
    <xf numFmtId="9" fontId="6" fillId="3" borderId="45" xfId="2" applyFont="1" applyFill="1" applyBorder="1" applyAlignment="1">
      <alignment horizontal="right" vertical="center"/>
    </xf>
    <xf numFmtId="9" fontId="6" fillId="3" borderId="40" xfId="2" applyFont="1" applyFill="1" applyBorder="1" applyAlignment="1">
      <alignment horizontal="right" vertical="center"/>
    </xf>
    <xf numFmtId="9" fontId="6" fillId="3" borderId="16" xfId="2" applyFont="1" applyFill="1" applyBorder="1" applyAlignment="1">
      <alignment horizontal="right" vertical="center"/>
    </xf>
    <xf numFmtId="9" fontId="6" fillId="3" borderId="43" xfId="2" applyFont="1" applyFill="1" applyBorder="1" applyAlignment="1">
      <alignment horizontal="right" vertical="center"/>
    </xf>
    <xf numFmtId="9" fontId="6" fillId="3" borderId="10" xfId="2" applyFont="1" applyFill="1" applyBorder="1" applyAlignment="1">
      <alignment horizontal="right" vertical="center"/>
    </xf>
    <xf numFmtId="164" fontId="12" fillId="3" borderId="32" xfId="5" applyNumberFormat="1" applyFont="1" applyFill="1" applyBorder="1" applyAlignment="1">
      <alignment horizontal="right" vertical="center"/>
    </xf>
    <xf numFmtId="164" fontId="6" fillId="3" borderId="34" xfId="5" applyNumberFormat="1" applyFont="1" applyFill="1" applyBorder="1" applyAlignment="1">
      <alignment horizontal="right" vertical="center"/>
    </xf>
    <xf numFmtId="164" fontId="6" fillId="3" borderId="35" xfId="5" applyNumberFormat="1" applyFont="1" applyFill="1" applyBorder="1" applyAlignment="1">
      <alignment horizontal="right" vertical="center"/>
    </xf>
    <xf numFmtId="164" fontId="12" fillId="3" borderId="22" xfId="5" applyNumberFormat="1" applyFont="1" applyFill="1" applyBorder="1" applyAlignment="1">
      <alignment horizontal="right" vertical="center"/>
    </xf>
    <xf numFmtId="164" fontId="12" fillId="3" borderId="24" xfId="5" applyNumberFormat="1" applyFont="1" applyFill="1" applyBorder="1" applyAlignment="1">
      <alignment horizontal="right" vertical="center"/>
    </xf>
    <xf numFmtId="164" fontId="6" fillId="3" borderId="4" xfId="5" applyNumberFormat="1" applyFont="1" applyFill="1" applyBorder="1" applyAlignment="1">
      <alignment horizontal="right" vertical="center"/>
    </xf>
    <xf numFmtId="164" fontId="6" fillId="3" borderId="4" xfId="6" applyNumberFormat="1" applyFont="1" applyFill="1" applyBorder="1" applyAlignment="1">
      <alignment horizontal="right" vertical="center"/>
    </xf>
    <xf numFmtId="164" fontId="6" fillId="3" borderId="25" xfId="6" applyNumberFormat="1" applyFont="1" applyFill="1" applyBorder="1" applyAlignment="1">
      <alignment horizontal="right" vertical="center"/>
    </xf>
    <xf numFmtId="164" fontId="12" fillId="3" borderId="22" xfId="6" applyNumberFormat="1" applyFont="1" applyFill="1" applyBorder="1" applyAlignment="1">
      <alignment horizontal="right" vertical="center"/>
    </xf>
    <xf numFmtId="164" fontId="12" fillId="3" borderId="36" xfId="6" applyNumberFormat="1" applyFont="1" applyFill="1" applyBorder="1" applyAlignment="1">
      <alignment horizontal="right" vertical="center"/>
    </xf>
    <xf numFmtId="164" fontId="6" fillId="3" borderId="27" xfId="6" applyNumberFormat="1" applyFont="1" applyFill="1" applyBorder="1" applyAlignment="1">
      <alignment horizontal="right" vertical="center"/>
    </xf>
    <xf numFmtId="164" fontId="6" fillId="3" borderId="37" xfId="6" applyNumberFormat="1" applyFont="1" applyFill="1" applyBorder="1" applyAlignment="1">
      <alignment horizontal="right" vertical="center"/>
    </xf>
    <xf numFmtId="0" fontId="6" fillId="3" borderId="33" xfId="0" applyFont="1" applyFill="1" applyBorder="1"/>
    <xf numFmtId="0" fontId="6" fillId="3" borderId="11" xfId="0" applyFont="1" applyFill="1" applyBorder="1"/>
    <xf numFmtId="0" fontId="6" fillId="3" borderId="34" xfId="0" applyFont="1" applyFill="1" applyBorder="1"/>
    <xf numFmtId="0" fontId="6" fillId="3" borderId="35" xfId="0" applyFont="1" applyFill="1" applyBorder="1"/>
    <xf numFmtId="0" fontId="6" fillId="3" borderId="8" xfId="0" applyFont="1" applyFill="1" applyBorder="1"/>
    <xf numFmtId="2" fontId="6" fillId="3" borderId="17" xfId="0" applyNumberFormat="1" applyFont="1" applyFill="1" applyBorder="1"/>
    <xf numFmtId="0" fontId="6" fillId="3" borderId="3" xfId="0" applyFont="1" applyFill="1" applyBorder="1"/>
    <xf numFmtId="0" fontId="6" fillId="3" borderId="0" xfId="0" applyFont="1" applyFill="1"/>
    <xf numFmtId="0" fontId="6" fillId="3" borderId="23" xfId="0" applyFont="1" applyFill="1" applyBorder="1"/>
    <xf numFmtId="0" fontId="6" fillId="3" borderId="26" xfId="0" applyFont="1" applyFill="1" applyBorder="1"/>
    <xf numFmtId="2" fontId="6" fillId="3" borderId="19" xfId="0" applyNumberFormat="1" applyFont="1" applyFill="1" applyBorder="1"/>
    <xf numFmtId="0" fontId="6" fillId="3" borderId="27" xfId="0" applyFont="1" applyFill="1" applyBorder="1"/>
    <xf numFmtId="0" fontId="6" fillId="3" borderId="31" xfId="0" applyFont="1" applyFill="1" applyBorder="1"/>
    <xf numFmtId="0" fontId="6" fillId="3" borderId="37" xfId="0" applyFont="1" applyFill="1" applyBorder="1"/>
    <xf numFmtId="164" fontId="6" fillId="3" borderId="32" xfId="5" applyNumberFormat="1" applyFont="1" applyFill="1" applyBorder="1" applyAlignment="1">
      <alignment horizontal="right" vertical="center"/>
    </xf>
    <xf numFmtId="164" fontId="6" fillId="3" borderId="22" xfId="5" applyNumberFormat="1" applyFont="1" applyFill="1" applyBorder="1" applyAlignment="1">
      <alignment horizontal="right" vertical="center"/>
    </xf>
    <xf numFmtId="164" fontId="6" fillId="3" borderId="24" xfId="5" applyNumberFormat="1" applyFont="1" applyFill="1" applyBorder="1" applyAlignment="1">
      <alignment horizontal="right" vertical="center"/>
    </xf>
    <xf numFmtId="164" fontId="6" fillId="3" borderId="22" xfId="6" applyNumberFormat="1" applyFont="1" applyFill="1" applyBorder="1" applyAlignment="1">
      <alignment horizontal="right" vertical="center"/>
    </xf>
    <xf numFmtId="164" fontId="6" fillId="3" borderId="36" xfId="6" applyNumberFormat="1" applyFont="1" applyFill="1" applyBorder="1" applyAlignment="1">
      <alignment horizontal="right" vertical="center"/>
    </xf>
    <xf numFmtId="0" fontId="6" fillId="0" borderId="0" xfId="0" applyFont="1"/>
    <xf numFmtId="9" fontId="6" fillId="3" borderId="8" xfId="2" applyFont="1" applyFill="1" applyBorder="1"/>
    <xf numFmtId="9" fontId="6" fillId="3" borderId="0" xfId="2" applyFont="1" applyFill="1" applyBorder="1"/>
    <xf numFmtId="9" fontId="6" fillId="3" borderId="5" xfId="2" applyFont="1" applyFill="1" applyBorder="1"/>
    <xf numFmtId="9" fontId="6" fillId="3" borderId="40" xfId="2" applyFont="1" applyFill="1" applyBorder="1"/>
    <xf numFmtId="0" fontId="5" fillId="0" borderId="0" xfId="0" applyFont="1"/>
    <xf numFmtId="0" fontId="13" fillId="0" borderId="0" xfId="0" applyFont="1"/>
    <xf numFmtId="9" fontId="6" fillId="3" borderId="10" xfId="2" applyFont="1" applyFill="1" applyBorder="1"/>
    <xf numFmtId="9" fontId="6" fillId="3" borderId="16" xfId="2" applyFont="1" applyFill="1" applyBorder="1"/>
    <xf numFmtId="9" fontId="6" fillId="3" borderId="15" xfId="2" applyFont="1" applyFill="1" applyBorder="1"/>
    <xf numFmtId="9" fontId="6" fillId="3" borderId="17" xfId="2" applyFont="1" applyFill="1" applyBorder="1"/>
    <xf numFmtId="9" fontId="6" fillId="3" borderId="18" xfId="2" applyFont="1" applyFill="1" applyBorder="1"/>
    <xf numFmtId="9" fontId="6" fillId="3" borderId="42" xfId="2" applyFont="1" applyFill="1" applyBorder="1"/>
    <xf numFmtId="9" fontId="6" fillId="3" borderId="47" xfId="2" applyFont="1" applyFill="1" applyBorder="1"/>
    <xf numFmtId="9" fontId="6" fillId="3" borderId="19" xfId="2" applyFont="1" applyFill="1" applyBorder="1"/>
    <xf numFmtId="9" fontId="6" fillId="3" borderId="31" xfId="2" applyFont="1" applyFill="1" applyBorder="1"/>
    <xf numFmtId="9" fontId="6" fillId="3" borderId="20" xfId="2" applyFont="1" applyFill="1" applyBorder="1"/>
    <xf numFmtId="9" fontId="6" fillId="3" borderId="56" xfId="2" applyFont="1" applyFill="1" applyBorder="1"/>
    <xf numFmtId="9" fontId="6" fillId="3" borderId="26" xfId="2" applyFont="1" applyFill="1" applyBorder="1"/>
    <xf numFmtId="0" fontId="4" fillId="4" borderId="0" xfId="0" applyFont="1" applyFill="1"/>
    <xf numFmtId="0" fontId="7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4" fillId="0" borderId="0" xfId="0" applyFont="1" applyFill="1"/>
    <xf numFmtId="0" fontId="16" fillId="4" borderId="14" xfId="4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 wrapText="1"/>
    </xf>
    <xf numFmtId="0" fontId="16" fillId="4" borderId="21" xfId="4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16" fillId="4" borderId="40" xfId="0" applyFont="1" applyFill="1" applyBorder="1" applyAlignment="1">
      <alignment horizontal="left" vertical="center"/>
    </xf>
    <xf numFmtId="0" fontId="16" fillId="4" borderId="1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/>
    </xf>
    <xf numFmtId="0" fontId="16" fillId="4" borderId="31" xfId="0" applyFont="1" applyFill="1" applyBorder="1" applyAlignment="1">
      <alignment horizontal="left" vertical="center"/>
    </xf>
    <xf numFmtId="0" fontId="16" fillId="4" borderId="35" xfId="0" applyFont="1" applyFill="1" applyBorder="1" applyAlignment="1">
      <alignment horizontal="left" indent="1"/>
    </xf>
    <xf numFmtId="0" fontId="16" fillId="4" borderId="23" xfId="0" applyFont="1" applyFill="1" applyBorder="1" applyAlignment="1">
      <alignment horizontal="left" indent="1"/>
    </xf>
    <xf numFmtId="0" fontId="16" fillId="4" borderId="25" xfId="0" applyFont="1" applyFill="1" applyBorder="1" applyAlignment="1">
      <alignment horizontal="left" indent="1"/>
    </xf>
    <xf numFmtId="0" fontId="16" fillId="4" borderId="23" xfId="0" applyFont="1" applyFill="1" applyBorder="1" applyAlignment="1">
      <alignment horizontal="left" vertical="top" indent="1"/>
    </xf>
    <xf numFmtId="0" fontId="16" fillId="4" borderId="25" xfId="0" applyFont="1" applyFill="1" applyBorder="1" applyAlignment="1">
      <alignment horizontal="left" vertical="top" indent="1"/>
    </xf>
    <xf numFmtId="0" fontId="16" fillId="4" borderId="21" xfId="0" applyFont="1" applyFill="1" applyBorder="1" applyAlignment="1">
      <alignment horizontal="left" vertical="top" indent="1"/>
    </xf>
    <xf numFmtId="0" fontId="17" fillId="4" borderId="51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left" vertical="top" indent="1"/>
    </xf>
    <xf numFmtId="0" fontId="16" fillId="4" borderId="6" xfId="4" applyFont="1" applyFill="1" applyBorder="1" applyAlignment="1">
      <alignment horizontal="center" vertical="center"/>
    </xf>
    <xf numFmtId="43" fontId="16" fillId="4" borderId="14" xfId="1" applyFont="1" applyFill="1" applyBorder="1" applyAlignment="1">
      <alignment horizontal="center" vertical="center" wrapText="1"/>
    </xf>
    <xf numFmtId="43" fontId="16" fillId="4" borderId="2" xfId="1" applyFont="1" applyFill="1" applyBorder="1" applyAlignment="1">
      <alignment horizontal="center" vertical="center" wrapText="1"/>
    </xf>
    <xf numFmtId="43" fontId="16" fillId="4" borderId="21" xfId="1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left" indent="1"/>
    </xf>
    <xf numFmtId="0" fontId="16" fillId="4" borderId="8" xfId="0" applyFont="1" applyFill="1" applyBorder="1" applyAlignment="1">
      <alignment horizontal="left" indent="1"/>
    </xf>
    <xf numFmtId="0" fontId="16" fillId="4" borderId="9" xfId="0" applyFont="1" applyFill="1" applyBorder="1" applyAlignment="1">
      <alignment horizontal="left" indent="1"/>
    </xf>
    <xf numFmtId="0" fontId="16" fillId="4" borderId="7" xfId="0" applyFont="1" applyFill="1" applyBorder="1" applyAlignment="1">
      <alignment horizontal="left" indent="1"/>
    </xf>
    <xf numFmtId="0" fontId="16" fillId="4" borderId="26" xfId="0" applyFont="1" applyFill="1" applyBorder="1" applyAlignment="1">
      <alignment horizontal="left" indent="1"/>
    </xf>
    <xf numFmtId="0" fontId="16" fillId="4" borderId="21" xfId="0" applyFont="1" applyFill="1" applyBorder="1" applyAlignment="1">
      <alignment horizontal="left" indent="1"/>
    </xf>
    <xf numFmtId="0" fontId="16" fillId="4" borderId="37" xfId="0" applyFont="1" applyFill="1" applyBorder="1" applyAlignment="1">
      <alignment horizontal="left" indent="1"/>
    </xf>
    <xf numFmtId="43" fontId="18" fillId="4" borderId="32" xfId="1" applyFont="1" applyFill="1" applyBorder="1" applyAlignment="1">
      <alignment horizontal="left" vertical="center" wrapText="1"/>
    </xf>
    <xf numFmtId="0" fontId="16" fillId="4" borderId="32" xfId="0" applyFont="1" applyFill="1" applyBorder="1"/>
    <xf numFmtId="0" fontId="16" fillId="4" borderId="22" xfId="0" applyFont="1" applyFill="1" applyBorder="1"/>
    <xf numFmtId="0" fontId="16" fillId="4" borderId="36" xfId="0" applyFont="1" applyFill="1" applyBorder="1"/>
    <xf numFmtId="43" fontId="16" fillId="4" borderId="33" xfId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/>
    </xf>
    <xf numFmtId="0" fontId="16" fillId="4" borderId="7" xfId="0" applyFont="1" applyFill="1" applyBorder="1"/>
    <xf numFmtId="0" fontId="16" fillId="4" borderId="8" xfId="0" applyFont="1" applyFill="1" applyBorder="1"/>
    <xf numFmtId="0" fontId="16" fillId="4" borderId="9" xfId="0" applyFont="1" applyFill="1" applyBorder="1"/>
    <xf numFmtId="0" fontId="16" fillId="4" borderId="17" xfId="4" applyFont="1" applyFill="1" applyBorder="1" applyAlignment="1">
      <alignment horizontal="center" vertical="center"/>
    </xf>
    <xf numFmtId="0" fontId="16" fillId="4" borderId="0" xfId="4" applyFont="1" applyFill="1" applyBorder="1" applyAlignment="1">
      <alignment horizontal="center" vertical="center"/>
    </xf>
    <xf numFmtId="0" fontId="16" fillId="4" borderId="5" xfId="4" applyFont="1" applyFill="1" applyBorder="1" applyAlignment="1">
      <alignment horizontal="center" vertical="center"/>
    </xf>
    <xf numFmtId="0" fontId="16" fillId="4" borderId="8" xfId="4" applyFont="1" applyFill="1" applyBorder="1" applyAlignment="1">
      <alignment horizontal="center" vertical="center"/>
    </xf>
    <xf numFmtId="0" fontId="16" fillId="4" borderId="18" xfId="4" applyFont="1" applyFill="1" applyBorder="1" applyAlignment="1">
      <alignment horizontal="center" vertical="center"/>
    </xf>
    <xf numFmtId="166" fontId="6" fillId="3" borderId="35" xfId="8" applyNumberFormat="1" applyFont="1" applyFill="1" applyBorder="1" applyAlignment="1">
      <alignment horizontal="right" vertical="center"/>
    </xf>
    <xf numFmtId="166" fontId="6" fillId="3" borderId="23" xfId="8" applyNumberFormat="1" applyFont="1" applyFill="1" applyBorder="1" applyAlignment="1">
      <alignment horizontal="right" vertical="center"/>
    </xf>
    <xf numFmtId="166" fontId="6" fillId="3" borderId="25" xfId="8" applyNumberFormat="1" applyFont="1" applyFill="1" applyBorder="1" applyAlignment="1">
      <alignment horizontal="right" vertical="center"/>
    </xf>
    <xf numFmtId="166" fontId="6" fillId="3" borderId="39" xfId="2" applyNumberFormat="1" applyFont="1" applyFill="1" applyBorder="1" applyAlignment="1">
      <alignment horizontal="right" vertical="center"/>
    </xf>
    <xf numFmtId="166" fontId="6" fillId="3" borderId="46" xfId="2" applyNumberFormat="1" applyFont="1" applyFill="1" applyBorder="1" applyAlignment="1">
      <alignment horizontal="right" vertical="center"/>
    </xf>
    <xf numFmtId="166" fontId="6" fillId="3" borderId="44" xfId="2" applyNumberFormat="1" applyFont="1" applyFill="1" applyBorder="1" applyAlignment="1">
      <alignment horizontal="right" vertical="center"/>
    </xf>
    <xf numFmtId="0" fontId="20" fillId="4" borderId="14" xfId="4" applyFont="1" applyFill="1" applyBorder="1" applyAlignment="1">
      <alignment horizontal="center" vertical="center"/>
    </xf>
    <xf numFmtId="0" fontId="20" fillId="4" borderId="2" xfId="4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horizontal="center" vertical="center"/>
    </xf>
    <xf numFmtId="165" fontId="12" fillId="3" borderId="23" xfId="7" applyNumberFormat="1" applyFont="1" applyFill="1" applyBorder="1" applyAlignment="1">
      <alignment horizontal="right" vertical="center"/>
    </xf>
    <xf numFmtId="9" fontId="12" fillId="3" borderId="0" xfId="2" applyFont="1" applyFill="1" applyBorder="1" applyAlignment="1">
      <alignment horizontal="right" vertical="center"/>
    </xf>
    <xf numFmtId="9" fontId="12" fillId="3" borderId="11" xfId="2" applyFont="1" applyFill="1" applyBorder="1" applyAlignment="1">
      <alignment horizontal="right" vertical="center"/>
    </xf>
    <xf numFmtId="9" fontId="12" fillId="3" borderId="12" xfId="2" applyFont="1" applyFill="1" applyBorder="1" applyAlignment="1">
      <alignment horizontal="right" vertical="center"/>
    </xf>
    <xf numFmtId="9" fontId="12" fillId="3" borderId="13" xfId="2" applyFont="1" applyFill="1" applyBorder="1" applyAlignment="1">
      <alignment horizontal="right" vertical="center"/>
    </xf>
    <xf numFmtId="9" fontId="12" fillId="3" borderId="17" xfId="2" applyFont="1" applyFill="1" applyBorder="1" applyAlignment="1">
      <alignment horizontal="right" vertical="center"/>
    </xf>
    <xf numFmtId="9" fontId="12" fillId="3" borderId="18" xfId="2" applyFont="1" applyFill="1" applyBorder="1" applyAlignment="1">
      <alignment horizontal="right" vertical="center"/>
    </xf>
    <xf numFmtId="9" fontId="12" fillId="3" borderId="19" xfId="2" applyFont="1" applyFill="1" applyBorder="1" applyAlignment="1">
      <alignment horizontal="right" vertical="center"/>
    </xf>
    <xf numFmtId="9" fontId="12" fillId="3" borderId="31" xfId="2" applyFont="1" applyFill="1" applyBorder="1" applyAlignment="1">
      <alignment horizontal="right" vertical="center"/>
    </xf>
    <xf numFmtId="9" fontId="12" fillId="3" borderId="20" xfId="2" applyFont="1" applyFill="1" applyBorder="1" applyAlignment="1">
      <alignment horizontal="right" vertical="center"/>
    </xf>
    <xf numFmtId="0" fontId="23" fillId="4" borderId="32" xfId="0" applyFont="1" applyFill="1" applyBorder="1" applyAlignment="1">
      <alignment vertical="center"/>
    </xf>
    <xf numFmtId="0" fontId="23" fillId="4" borderId="34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left" vertical="center" indent="1"/>
    </xf>
    <xf numFmtId="0" fontId="22" fillId="4" borderId="19" xfId="0" applyFont="1" applyFill="1" applyBorder="1" applyAlignment="1">
      <alignment horizontal="left" vertical="center" indent="1"/>
    </xf>
    <xf numFmtId="0" fontId="22" fillId="4" borderId="11" xfId="0" applyFont="1" applyFill="1" applyBorder="1" applyAlignment="1">
      <alignment horizontal="left" vertical="center" indent="1"/>
    </xf>
    <xf numFmtId="0" fontId="6" fillId="3" borderId="11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26" fillId="3" borderId="3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vertical="center"/>
    </xf>
    <xf numFmtId="0" fontId="25" fillId="4" borderId="34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right" vertical="center"/>
    </xf>
    <xf numFmtId="0" fontId="26" fillId="3" borderId="23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right" vertical="center"/>
    </xf>
    <xf numFmtId="0" fontId="26" fillId="3" borderId="27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right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left" vertical="center" indent="1"/>
    </xf>
    <xf numFmtId="0" fontId="13" fillId="0" borderId="0" xfId="0" applyFont="1" applyAlignment="1">
      <alignment horizontal="left" vertical="top" wrapText="1"/>
    </xf>
    <xf numFmtId="0" fontId="4" fillId="7" borderId="0" xfId="0" applyFont="1" applyFill="1"/>
    <xf numFmtId="0" fontId="9" fillId="7" borderId="0" xfId="0" applyFont="1" applyFill="1"/>
    <xf numFmtId="0" fontId="30" fillId="5" borderId="59" xfId="9" applyFont="1"/>
    <xf numFmtId="0" fontId="9" fillId="7" borderId="0" xfId="0" applyFont="1" applyFill="1" applyAlignment="1">
      <alignment horizontal="left" vertical="top" wrapText="1"/>
    </xf>
    <xf numFmtId="0" fontId="31" fillId="7" borderId="0" xfId="0" applyFont="1" applyFill="1"/>
    <xf numFmtId="0" fontId="5" fillId="7" borderId="7" xfId="0" applyFont="1" applyFill="1" applyBorder="1"/>
    <xf numFmtId="0" fontId="4" fillId="7" borderId="10" xfId="0" applyFont="1" applyFill="1" applyBorder="1"/>
    <xf numFmtId="0" fontId="4" fillId="7" borderId="6" xfId="0" applyFont="1" applyFill="1" applyBorder="1"/>
    <xf numFmtId="0" fontId="4" fillId="7" borderId="8" xfId="0" applyFont="1" applyFill="1" applyBorder="1"/>
    <xf numFmtId="0" fontId="4" fillId="7" borderId="5" xfId="0" applyFont="1" applyFill="1" applyBorder="1"/>
    <xf numFmtId="164" fontId="4" fillId="7" borderId="0" xfId="0" applyNumberFormat="1" applyFont="1" applyFill="1"/>
    <xf numFmtId="164" fontId="32" fillId="6" borderId="59" xfId="10" applyNumberFormat="1" applyFont="1"/>
    <xf numFmtId="0" fontId="4" fillId="7" borderId="9" xfId="0" applyFont="1" applyFill="1" applyBorder="1"/>
    <xf numFmtId="0" fontId="4" fillId="7" borderId="40" xfId="0" applyFont="1" applyFill="1" applyBorder="1"/>
    <xf numFmtId="0" fontId="4" fillId="7" borderId="38" xfId="0" applyFont="1" applyFill="1" applyBorder="1"/>
    <xf numFmtId="0" fontId="7" fillId="7" borderId="0" xfId="0" applyFont="1" applyFill="1"/>
    <xf numFmtId="0" fontId="33" fillId="0" borderId="0" xfId="0" applyFont="1"/>
    <xf numFmtId="0" fontId="5" fillId="7" borderId="0" xfId="0" applyFont="1" applyFill="1"/>
    <xf numFmtId="0" fontId="0" fillId="0" borderId="0" xfId="0" applyFont="1"/>
    <xf numFmtId="0" fontId="9" fillId="7" borderId="0" xfId="0" applyFont="1" applyFill="1" applyAlignment="1">
      <alignment horizontal="left" indent="1"/>
    </xf>
    <xf numFmtId="0" fontId="34" fillId="7" borderId="0" xfId="0" applyFont="1" applyFill="1" applyAlignment="1">
      <alignment horizontal="left" indent="1"/>
    </xf>
    <xf numFmtId="0" fontId="36" fillId="7" borderId="0" xfId="0" applyFont="1" applyFill="1"/>
    <xf numFmtId="9" fontId="10" fillId="3" borderId="0" xfId="2" quotePrefix="1" applyFont="1" applyFill="1" applyBorder="1" applyAlignment="1">
      <alignment horizontal="right"/>
    </xf>
    <xf numFmtId="9" fontId="10" fillId="3" borderId="31" xfId="2" quotePrefix="1" applyFont="1" applyFill="1" applyBorder="1" applyAlignment="1">
      <alignment horizontal="right"/>
    </xf>
    <xf numFmtId="0" fontId="4" fillId="3" borderId="0" xfId="0" applyFont="1" applyFill="1" applyAlignment="1">
      <alignment horizontal="left" vertical="top" wrapText="1" indent="1"/>
    </xf>
    <xf numFmtId="0" fontId="4" fillId="0" borderId="0" xfId="0" applyFont="1" applyAlignment="1">
      <alignment horizontal="left" vertical="top" wrapText="1"/>
    </xf>
    <xf numFmtId="0" fontId="21" fillId="4" borderId="32" xfId="0" applyFont="1" applyFill="1" applyBorder="1" applyAlignment="1">
      <alignment vertical="center"/>
    </xf>
    <xf numFmtId="0" fontId="21" fillId="4" borderId="34" xfId="0" applyFont="1" applyFill="1" applyBorder="1" applyAlignment="1">
      <alignment vertical="center"/>
    </xf>
    <xf numFmtId="0" fontId="21" fillId="4" borderId="35" xfId="0" applyFont="1" applyFill="1" applyBorder="1" applyAlignment="1">
      <alignment vertical="center"/>
    </xf>
    <xf numFmtId="0" fontId="21" fillId="4" borderId="17" xfId="0" applyFont="1" applyFill="1" applyBorder="1" applyAlignment="1">
      <alignment horizontal="left" vertical="center" indent="1"/>
    </xf>
    <xf numFmtId="0" fontId="21" fillId="4" borderId="0" xfId="0" applyFont="1" applyFill="1" applyBorder="1" applyAlignment="1">
      <alignment horizontal="left" vertical="center" indent="1"/>
    </xf>
    <xf numFmtId="0" fontId="21" fillId="4" borderId="18" xfId="0" applyFont="1" applyFill="1" applyBorder="1" applyAlignment="1">
      <alignment horizontal="left" vertical="center" indent="1"/>
    </xf>
    <xf numFmtId="0" fontId="9" fillId="7" borderId="0" xfId="0" applyFont="1" applyFill="1" applyAlignment="1">
      <alignment horizontal="left" vertical="top" wrapText="1"/>
    </xf>
    <xf numFmtId="0" fontId="4" fillId="7" borderId="8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left" vertical="center" wrapText="1" indent="1"/>
    </xf>
    <xf numFmtId="0" fontId="17" fillId="4" borderId="22" xfId="0" applyFont="1" applyFill="1" applyBorder="1" applyAlignment="1">
      <alignment horizontal="left" vertical="center" wrapText="1" indent="1"/>
    </xf>
    <xf numFmtId="0" fontId="17" fillId="4" borderId="36" xfId="0" applyFont="1" applyFill="1" applyBorder="1" applyAlignment="1">
      <alignment horizontal="left" vertical="center" wrapText="1" indent="1"/>
    </xf>
    <xf numFmtId="0" fontId="15" fillId="4" borderId="28" xfId="3" applyFont="1" applyFill="1" applyBorder="1" applyAlignment="1">
      <alignment horizontal="center"/>
    </xf>
    <xf numFmtId="0" fontId="15" fillId="4" borderId="29" xfId="3" applyFont="1" applyFill="1" applyBorder="1" applyAlignment="1">
      <alignment horizontal="center"/>
    </xf>
    <xf numFmtId="0" fontId="15" fillId="4" borderId="30" xfId="3" applyFont="1" applyFill="1" applyBorder="1" applyAlignment="1">
      <alignment horizontal="center"/>
    </xf>
    <xf numFmtId="0" fontId="17" fillId="4" borderId="32" xfId="0" applyFont="1" applyFill="1" applyBorder="1" applyAlignment="1">
      <alignment horizontal="left" vertical="center" wrapText="1" indent="1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8" fillId="4" borderId="53" xfId="0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/>
    </xf>
    <xf numFmtId="0" fontId="18" fillId="4" borderId="55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left" vertical="center" wrapText="1" indent="1"/>
    </xf>
    <xf numFmtId="165" fontId="10" fillId="3" borderId="11" xfId="7" applyNumberFormat="1" applyFont="1" applyFill="1" applyBorder="1" applyAlignment="1">
      <alignment horizontal="center" vertical="center"/>
    </xf>
    <xf numFmtId="165" fontId="10" fillId="3" borderId="12" xfId="7" applyNumberFormat="1" applyFont="1" applyFill="1" applyBorder="1" applyAlignment="1">
      <alignment horizontal="center" vertical="center"/>
    </xf>
    <xf numFmtId="165" fontId="10" fillId="3" borderId="13" xfId="7" applyNumberFormat="1" applyFont="1" applyFill="1" applyBorder="1" applyAlignment="1">
      <alignment horizontal="center" vertical="center"/>
    </xf>
    <xf numFmtId="165" fontId="10" fillId="3" borderId="17" xfId="7" applyNumberFormat="1" applyFont="1" applyFill="1" applyBorder="1" applyAlignment="1">
      <alignment horizontal="center" vertical="center"/>
    </xf>
    <xf numFmtId="165" fontId="10" fillId="3" borderId="0" xfId="7" applyNumberFormat="1" applyFont="1" applyFill="1" applyBorder="1" applyAlignment="1">
      <alignment horizontal="center" vertical="center"/>
    </xf>
    <xf numFmtId="165" fontId="10" fillId="3" borderId="18" xfId="7" applyNumberFormat="1" applyFont="1" applyFill="1" applyBorder="1" applyAlignment="1">
      <alignment horizontal="center" vertical="center"/>
    </xf>
    <xf numFmtId="165" fontId="10" fillId="3" borderId="42" xfId="7" applyNumberFormat="1" applyFont="1" applyFill="1" applyBorder="1" applyAlignment="1">
      <alignment horizontal="center" vertical="center"/>
    </xf>
    <xf numFmtId="165" fontId="10" fillId="3" borderId="40" xfId="7" applyNumberFormat="1" applyFont="1" applyFill="1" applyBorder="1" applyAlignment="1">
      <alignment horizontal="center" vertical="center"/>
    </xf>
    <xf numFmtId="165" fontId="10" fillId="3" borderId="47" xfId="7" applyNumberFormat="1" applyFont="1" applyFill="1" applyBorder="1" applyAlignment="1">
      <alignment horizontal="center" vertical="center"/>
    </xf>
    <xf numFmtId="9" fontId="10" fillId="3" borderId="16" xfId="2" applyFont="1" applyFill="1" applyBorder="1" applyAlignment="1">
      <alignment horizontal="center" vertical="center" wrapText="1"/>
    </xf>
    <xf numFmtId="9" fontId="10" fillId="3" borderId="10" xfId="2" applyFont="1" applyFill="1" applyBorder="1" applyAlignment="1">
      <alignment horizontal="center" vertical="center" wrapText="1"/>
    </xf>
    <xf numFmtId="9" fontId="10" fillId="3" borderId="15" xfId="2" applyFont="1" applyFill="1" applyBorder="1" applyAlignment="1">
      <alignment horizontal="center" vertical="center" wrapText="1"/>
    </xf>
    <xf numFmtId="9" fontId="10" fillId="3" borderId="19" xfId="2" applyFont="1" applyFill="1" applyBorder="1" applyAlignment="1">
      <alignment horizontal="center" vertical="center" wrapText="1"/>
    </xf>
    <xf numFmtId="9" fontId="10" fillId="3" borderId="31" xfId="2" applyFont="1" applyFill="1" applyBorder="1" applyAlignment="1">
      <alignment horizontal="center" vertical="center" wrapText="1"/>
    </xf>
    <xf numFmtId="9" fontId="10" fillId="3" borderId="20" xfId="2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wrapText="1"/>
    </xf>
    <xf numFmtId="0" fontId="18" fillId="4" borderId="51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</cellXfs>
  <cellStyles count="11">
    <cellStyle name="40% - Accent2" xfId="3" builtinId="35"/>
    <cellStyle name="Calculation" xfId="10" builtinId="22"/>
    <cellStyle name="Comma" xfId="1" builtinId="3"/>
    <cellStyle name="Input" xfId="9" builtinId="20"/>
    <cellStyle name="Normal" xfId="0" builtinId="0"/>
    <cellStyle name="Normal_4.1 Transportmiddelbruk" xfId="7" xr:uid="{D96F5A12-24B1-44A4-9B75-95CF79C7E43F}"/>
    <cellStyle name="Normal_5.1 Reiser med koll driftsarter_1" xfId="8" xr:uid="{D8862548-FD67-4799-B8AF-32056995C906}"/>
    <cellStyle name="Normal_5.1.2 Formål og reiselengde" xfId="5" xr:uid="{6A799CC0-F3D0-4DC0-92CA-D2E5DC0D16BA}"/>
    <cellStyle name="Normal_5.1.2 Formål og reiselengde_1" xfId="6" xr:uid="{3A194AEE-2E75-4400-A7E9-6FBA898424C1}"/>
    <cellStyle name="Normal_Ark1" xfId="4" xr:uid="{16101D05-59DD-4B5A-9758-EC05214DDD15}"/>
    <cellStyle name="Percent" xfId="2" builtinId="5"/>
  </cellStyles>
  <dxfs count="0"/>
  <tableStyles count="0" defaultTableStyle="TableStyleMedium2" defaultPivotStyle="PivotStyleLight16"/>
  <colors>
    <mruColors>
      <color rgb="FF2E819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19049</xdr:rowOff>
    </xdr:from>
    <xdr:to>
      <xdr:col>9</xdr:col>
      <xdr:colOff>0</xdr:colOff>
      <xdr:row>12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40A994-0D0C-4E1D-875E-BF4421AFDF3A}"/>
            </a:ext>
          </a:extLst>
        </xdr:cNvPr>
        <xdr:cNvSpPr txBox="1"/>
      </xdr:nvSpPr>
      <xdr:spPr>
        <a:xfrm>
          <a:off x="428625" y="3067049"/>
          <a:ext cx="9067800" cy="276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i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*grenseverdier gjelder bygg som ferdigstilles i 2021.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twoCellAnchor>
  <xdr:oneCellAnchor>
    <xdr:from>
      <xdr:col>5</xdr:col>
      <xdr:colOff>42862</xdr:colOff>
      <xdr:row>23</xdr:row>
      <xdr:rowOff>33337</xdr:rowOff>
    </xdr:from>
    <xdr:ext cx="5862951" cy="18421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17EE3BD-43F7-4E7A-8813-665EE19AF641}"/>
                </a:ext>
              </a:extLst>
            </xdr:cNvPr>
            <xdr:cNvSpPr txBox="1"/>
          </xdr:nvSpPr>
          <xdr:spPr>
            <a:xfrm>
              <a:off x="5643562" y="5700712"/>
              <a:ext cx="5862951" cy="184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å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𝑙𝑣𝑒𝑟𝑑𝑖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,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𝑡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𝑜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. 2030=</m:t>
                    </m:r>
                    <m:sSub>
                      <m:sSubPr>
                        <m:ctrlPr>
                          <a:rPr lang="nb-N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𝑅𝑒𝑓𝑒𝑟𝑎𝑛𝑠𝑒𝑙𝑜𝑘𝑎𝑙𝑖𝑠𝑒𝑟𝑖𝑛𝑔</m:t>
                        </m:r>
                      </m:e>
                      <m:sub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2021</m:t>
                        </m:r>
                      </m:sub>
                    </m:sSub>
                    <m:r>
                      <a:rPr lang="nb-NO" sz="1100" b="0" i="1">
                        <a:latin typeface="Cambria Math" panose="02040503050406030204" pitchFamily="18" charset="0"/>
                      </a:rPr>
                      <m:t>⋅(0.5−0.02778⋅(Å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𝑠𝑎𝑡𝑡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𝑑𝑟𝑖𝑓𝑡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−2021)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17EE3BD-43F7-4E7A-8813-665EE19AF641}"/>
                </a:ext>
              </a:extLst>
            </xdr:cNvPr>
            <xdr:cNvSpPr txBox="1"/>
          </xdr:nvSpPr>
          <xdr:spPr>
            <a:xfrm>
              <a:off x="5643562" y="5700712"/>
              <a:ext cx="5862951" cy="184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𝑀å𝑙𝑣𝑒𝑟𝑑𝑖, 𝑡.𝑜.𝑚. 2030=〖𝑅𝑒𝑓𝑒𝑟𝑎𝑛𝑠𝑒𝑙𝑜𝑘𝑎𝑙𝑖𝑠𝑒𝑟𝑖𝑛𝑔〗_2021⋅(0.5−0.02778⋅(Å𝑟 𝑠𝑎𝑡𝑡 𝑖 𝑑𝑟𝑖𝑓𝑡−2021)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47625</xdr:colOff>
      <xdr:row>24</xdr:row>
      <xdr:rowOff>104775</xdr:rowOff>
    </xdr:from>
    <xdr:ext cx="5643789" cy="18421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17B70DE-AB76-4D08-9794-B4B255F3FDA9}"/>
                </a:ext>
              </a:extLst>
            </xdr:cNvPr>
            <xdr:cNvSpPr txBox="1"/>
          </xdr:nvSpPr>
          <xdr:spPr>
            <a:xfrm>
              <a:off x="5648325" y="5981700"/>
              <a:ext cx="5643789" cy="184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100" b="0" i="1">
                        <a:latin typeface="Cambria Math" panose="02040503050406030204" pitchFamily="18" charset="0"/>
                      </a:rPr>
                      <m:t>𝑀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å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𝑙𝑣𝑒𝑟𝑑𝑖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,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𝑒𝑡𝑡𝑒𝑟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2030=</m:t>
                    </m:r>
                    <m:sSub>
                      <m:sSubPr>
                        <m:ctrlPr>
                          <a:rPr lang="nb-NO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𝑅𝑒𝑓𝑒𝑟𝑎𝑛𝑠𝑒𝑙𝑜𝑘𝑎𝑙𝑖𝑠𝑒𝑟𝑖𝑛𝑔</m:t>
                        </m:r>
                      </m:e>
                      <m:sub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2021</m:t>
                        </m:r>
                      </m:sub>
                    </m:sSub>
                    <m:r>
                      <a:rPr lang="nb-NO" sz="1100" b="0" i="1">
                        <a:latin typeface="Cambria Math" panose="02040503050406030204" pitchFamily="18" charset="0"/>
                      </a:rPr>
                      <m:t>⋅(0.25−0.01⋅(Å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𝑠𝑎𝑡𝑡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𝑑𝑟𝑖𝑓𝑡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−2030)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17B70DE-AB76-4D08-9794-B4B255F3FDA9}"/>
                </a:ext>
              </a:extLst>
            </xdr:cNvPr>
            <xdr:cNvSpPr txBox="1"/>
          </xdr:nvSpPr>
          <xdr:spPr>
            <a:xfrm>
              <a:off x="5648325" y="5981700"/>
              <a:ext cx="5643789" cy="1842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𝑀å𝑙𝑣𝑒𝑟𝑑𝑖, 𝑒𝑡𝑡𝑒𝑟 2030=〖𝑅𝑒𝑓𝑒𝑟𝑎𝑛𝑠𝑒𝑙𝑜𝑘𝑎𝑙𝑖𝑠𝑒𝑟𝑖𝑛𝑔〗_2021⋅(0.25−0.01⋅(Å𝑟 𝑠𝑎𝑡𝑡 𝑖 𝑑𝑟𝑖𝑓𝑡−2030)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7</xdr:col>
      <xdr:colOff>0</xdr:colOff>
      <xdr:row>33</xdr:row>
      <xdr:rowOff>19050</xdr:rowOff>
    </xdr:from>
    <xdr:to>
      <xdr:col>10</xdr:col>
      <xdr:colOff>304800</xdr:colOff>
      <xdr:row>35</xdr:row>
      <xdr:rowOff>219076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5D89CB1-03E5-4EE3-A83D-DDED059353B9}"/>
                </a:ext>
              </a:extLst>
            </xdr:cNvPr>
            <xdr:cNvSpPr txBox="1"/>
          </xdr:nvSpPr>
          <xdr:spPr>
            <a:xfrm>
              <a:off x="7239000" y="8258175"/>
              <a:ext cx="3171825" cy="6191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endParaRPr lang="nb-N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𝐺𝑟𝑒𝑛𝑠𝑒𝑣𝑒𝑟𝑑𝑖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𝑓𝑜𝑟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å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𝑛</m:t>
                    </m:r>
                    <m:r>
                      <a:rPr lang="nb-NO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 </m:t>
                    </m:r>
                    <m:f>
                      <m:fPr>
                        <m:ctrlPr>
                          <a:rPr lang="nb-NO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nb-NO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𝐺𝑟𝑒𝑛𝑠𝑒𝑣𝑒𝑟𝑑𝑖</m:t>
                        </m:r>
                        <m:r>
                          <a:rPr lang="nb-NO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nb-NO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𝑓𝑜𝑟</m:t>
                        </m:r>
                        <m:r>
                          <a:rPr lang="nb-NO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2021</m:t>
                        </m:r>
                      </m:num>
                      <m:den>
                        <m:sSup>
                          <m:sSupPr>
                            <m:ctrlPr>
                              <a:rPr lang="nb-NO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nb-NO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nb-NO" sz="1100" i="1">
                                    <a:solidFill>
                                      <a:schemeClr val="dk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1+4,2%</m:t>
                                </m:r>
                              </m:e>
                            </m:d>
                          </m:e>
                          <m:sup>
                            <m:r>
                              <a:rPr lang="nb-NO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nb-NO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−2021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nb-N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nb-NO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5D89CB1-03E5-4EE3-A83D-DDED059353B9}"/>
                </a:ext>
              </a:extLst>
            </xdr:cNvPr>
            <xdr:cNvSpPr txBox="1"/>
          </xdr:nvSpPr>
          <xdr:spPr>
            <a:xfrm>
              <a:off x="7239000" y="8258175"/>
              <a:ext cx="3171825" cy="6191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endParaRPr lang="nb-N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:r>
                <a:rPr lang="nb-NO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𝐺𝑟𝑒𝑛𝑠𝑒𝑣𝑒𝑟𝑑𝑖 𝑓𝑜𝑟 å𝑟 𝑛=  (𝐺𝑟𝑒𝑛𝑠𝑒𝑣𝑒𝑟𝑑𝑖 𝑓𝑜𝑟 2021)/(1+4,2%)^(𝑛−2021) </a:t>
              </a:r>
              <a:endParaRPr lang="nb-N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nb-NO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2ED2-22DE-441F-80E6-9DFB9B28AF4C}">
  <dimension ref="A1:AO28"/>
  <sheetViews>
    <sheetView showGridLines="0" tabSelected="1" workbookViewId="0">
      <selection activeCell="AG22" sqref="AG22"/>
    </sheetView>
  </sheetViews>
  <sheetFormatPr defaultRowHeight="15" x14ac:dyDescent="0.25"/>
  <cols>
    <col min="2" max="2" width="26.7109375" customWidth="1"/>
    <col min="3" max="3" width="7.85546875" customWidth="1"/>
    <col min="4" max="4" width="26.7109375" customWidth="1"/>
    <col min="6" max="6" width="26.7109375" customWidth="1"/>
    <col min="8" max="8" width="26.7109375" customWidth="1"/>
  </cols>
  <sheetData>
    <row r="1" spans="1:41" ht="24" customHeight="1" x14ac:dyDescent="0.3">
      <c r="A1" s="102"/>
      <c r="B1" s="104" t="s">
        <v>123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</row>
    <row r="3" spans="1:41" ht="17.25" customHeight="1" x14ac:dyDescent="0.25">
      <c r="B3" s="229" t="s">
        <v>164</v>
      </c>
      <c r="C3" s="229"/>
      <c r="D3" s="229"/>
      <c r="E3" s="229"/>
      <c r="F3" s="229"/>
      <c r="G3" s="229"/>
      <c r="H3" s="229"/>
      <c r="I3" s="229"/>
      <c r="J3" s="229"/>
    </row>
    <row r="4" spans="1:41" ht="15" customHeight="1" x14ac:dyDescent="0.25">
      <c r="B4" s="229"/>
      <c r="C4" s="229"/>
      <c r="D4" s="229"/>
      <c r="E4" s="229"/>
      <c r="F4" s="229"/>
      <c r="G4" s="229"/>
      <c r="H4" s="229"/>
      <c r="I4" s="229"/>
      <c r="J4" s="229"/>
    </row>
    <row r="5" spans="1:41" ht="15" customHeight="1" x14ac:dyDescent="0.25">
      <c r="B5" s="229"/>
      <c r="C5" s="229"/>
      <c r="D5" s="229"/>
      <c r="E5" s="229"/>
      <c r="F5" s="229"/>
      <c r="G5" s="229"/>
      <c r="H5" s="229"/>
      <c r="I5" s="229"/>
      <c r="J5" s="229"/>
    </row>
    <row r="6" spans="1:41" ht="15" customHeight="1" x14ac:dyDescent="0.25">
      <c r="B6" s="229"/>
      <c r="C6" s="229"/>
      <c r="D6" s="229"/>
      <c r="E6" s="229"/>
      <c r="F6" s="229"/>
      <c r="G6" s="229"/>
      <c r="H6" s="229"/>
      <c r="I6" s="229"/>
      <c r="J6" s="229"/>
    </row>
    <row r="7" spans="1:41" ht="15" customHeight="1" x14ac:dyDescent="0.25">
      <c r="B7" s="229"/>
      <c r="C7" s="229"/>
      <c r="D7" s="229"/>
      <c r="E7" s="229"/>
      <c r="F7" s="229"/>
      <c r="G7" s="229"/>
      <c r="H7" s="229"/>
      <c r="I7" s="229"/>
      <c r="J7" s="229"/>
    </row>
    <row r="8" spans="1:41" ht="15" customHeight="1" x14ac:dyDescent="0.25">
      <c r="B8" s="229"/>
      <c r="C8" s="229"/>
      <c r="D8" s="229"/>
      <c r="E8" s="229"/>
      <c r="F8" s="229"/>
      <c r="G8" s="229"/>
      <c r="H8" s="229"/>
      <c r="I8" s="229"/>
      <c r="J8" s="229"/>
    </row>
    <row r="9" spans="1:41" x14ac:dyDescent="0.25">
      <c r="B9" s="229"/>
      <c r="C9" s="229"/>
      <c r="D9" s="229"/>
      <c r="E9" s="229"/>
      <c r="F9" s="229"/>
      <c r="G9" s="229"/>
      <c r="H9" s="229"/>
      <c r="I9" s="229"/>
      <c r="J9" s="229"/>
    </row>
    <row r="10" spans="1:41" x14ac:dyDescent="0.25">
      <c r="B10" s="229"/>
      <c r="C10" s="229"/>
      <c r="D10" s="229"/>
      <c r="E10" s="229"/>
      <c r="F10" s="229"/>
      <c r="G10" s="229"/>
      <c r="H10" s="229"/>
      <c r="I10" s="229"/>
      <c r="J10" s="229"/>
    </row>
    <row r="11" spans="1:41" ht="16.5" x14ac:dyDescent="0.25"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41" ht="16.5" x14ac:dyDescent="0.25">
      <c r="B12" s="203" t="s">
        <v>167</v>
      </c>
      <c r="C12" s="189"/>
      <c r="D12" s="189"/>
      <c r="E12" s="189"/>
      <c r="F12" s="189"/>
      <c r="G12" s="189"/>
      <c r="H12" s="189"/>
      <c r="I12" s="189"/>
      <c r="J12" s="189"/>
    </row>
    <row r="13" spans="1:41" ht="15" customHeight="1" x14ac:dyDescent="0.25"/>
    <row r="14" spans="1:41" ht="18.75" customHeight="1" x14ac:dyDescent="0.25">
      <c r="B14" s="202" t="s">
        <v>183</v>
      </c>
      <c r="C14" s="188"/>
      <c r="D14" s="202" t="s">
        <v>162</v>
      </c>
      <c r="E14" s="188"/>
      <c r="F14" s="202" t="s">
        <v>125</v>
      </c>
      <c r="G14" s="188"/>
    </row>
    <row r="15" spans="1:41" ht="16.5" customHeight="1" x14ac:dyDescent="0.25">
      <c r="B15" s="228" t="s">
        <v>185</v>
      </c>
      <c r="D15" s="228" t="s">
        <v>163</v>
      </c>
      <c r="F15" s="228" t="s">
        <v>165</v>
      </c>
    </row>
    <row r="16" spans="1:41" x14ac:dyDescent="0.25">
      <c r="B16" s="228"/>
      <c r="D16" s="228"/>
      <c r="F16" s="228"/>
    </row>
    <row r="17" spans="2:6" x14ac:dyDescent="0.25">
      <c r="B17" s="228"/>
      <c r="D17" s="228"/>
      <c r="F17" s="228"/>
    </row>
    <row r="18" spans="2:6" x14ac:dyDescent="0.25">
      <c r="B18" s="228"/>
      <c r="D18" s="228"/>
      <c r="F18" s="228"/>
    </row>
    <row r="19" spans="2:6" ht="16.5" customHeight="1" x14ac:dyDescent="0.25">
      <c r="B19" s="228"/>
      <c r="D19" s="228"/>
      <c r="F19" s="228"/>
    </row>
    <row r="20" spans="2:6" x14ac:dyDescent="0.25">
      <c r="B20" s="228"/>
      <c r="D20" s="228"/>
      <c r="F20" s="228"/>
    </row>
    <row r="22" spans="2:6" ht="19.5" customHeight="1" x14ac:dyDescent="0.25">
      <c r="B22" s="202" t="s">
        <v>124</v>
      </c>
      <c r="C22" s="188"/>
      <c r="D22" s="202" t="s">
        <v>126</v>
      </c>
      <c r="E22" s="188"/>
      <c r="F22" s="202" t="s">
        <v>127</v>
      </c>
    </row>
    <row r="23" spans="2:6" ht="15" customHeight="1" x14ac:dyDescent="0.25">
      <c r="B23" s="228" t="s">
        <v>166</v>
      </c>
      <c r="D23" s="228" t="s">
        <v>168</v>
      </c>
      <c r="F23" s="228" t="s">
        <v>169</v>
      </c>
    </row>
    <row r="24" spans="2:6" ht="15" customHeight="1" x14ac:dyDescent="0.25">
      <c r="B24" s="228"/>
      <c r="D24" s="228"/>
      <c r="F24" s="228"/>
    </row>
    <row r="25" spans="2:6" ht="15" customHeight="1" x14ac:dyDescent="0.25">
      <c r="B25" s="228"/>
      <c r="D25" s="228"/>
      <c r="F25" s="228"/>
    </row>
    <row r="26" spans="2:6" ht="15" customHeight="1" x14ac:dyDescent="0.25">
      <c r="B26" s="228"/>
      <c r="D26" s="228"/>
      <c r="F26" s="228"/>
    </row>
    <row r="27" spans="2:6" ht="15" customHeight="1" x14ac:dyDescent="0.25">
      <c r="B27" s="228"/>
      <c r="D27" s="228"/>
      <c r="F27" s="228"/>
    </row>
    <row r="28" spans="2:6" ht="15" customHeight="1" x14ac:dyDescent="0.25">
      <c r="B28" s="228"/>
      <c r="D28" s="228"/>
      <c r="F28" s="228"/>
    </row>
  </sheetData>
  <mergeCells count="7">
    <mergeCell ref="D23:D28"/>
    <mergeCell ref="F23:F28"/>
    <mergeCell ref="B3:J10"/>
    <mergeCell ref="B15:B20"/>
    <mergeCell ref="D15:D20"/>
    <mergeCell ref="F15:F20"/>
    <mergeCell ref="B23:B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1945-3D7F-4918-857D-E4DDD0728E73}">
  <dimension ref="A1:AB39"/>
  <sheetViews>
    <sheetView showGridLines="0" workbookViewId="0">
      <selection activeCell="W18" sqref="W18"/>
    </sheetView>
  </sheetViews>
  <sheetFormatPr defaultRowHeight="15" x14ac:dyDescent="0.25"/>
  <cols>
    <col min="1" max="1" width="6.28515625" customWidth="1"/>
    <col min="2" max="2" width="23.5703125" bestFit="1" customWidth="1"/>
    <col min="3" max="3" width="15.42578125" customWidth="1"/>
    <col min="4" max="4" width="14.5703125" customWidth="1"/>
    <col min="5" max="5" width="24.140625" bestFit="1" customWidth="1"/>
    <col min="6" max="6" width="15.5703125" bestFit="1" customWidth="1"/>
    <col min="7" max="7" width="9" customWidth="1"/>
    <col min="8" max="8" width="12.85546875" bestFit="1" customWidth="1"/>
    <col min="9" max="9" width="21" bestFit="1" customWidth="1"/>
  </cols>
  <sheetData>
    <row r="1" spans="1:28" ht="24" customHeight="1" x14ac:dyDescent="0.3">
      <c r="A1" s="102"/>
      <c r="B1" s="104" t="s">
        <v>186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33" customHeight="1" thickBot="1" x14ac:dyDescent="0.3"/>
    <row r="3" spans="1:28" ht="15.75" thickBot="1" x14ac:dyDescent="0.3">
      <c r="B3" s="230" t="s">
        <v>184</v>
      </c>
      <c r="C3" s="231"/>
      <c r="D3" s="231"/>
      <c r="E3" s="231"/>
      <c r="F3" s="231"/>
      <c r="G3" s="231"/>
      <c r="H3" s="231"/>
      <c r="I3" s="232"/>
    </row>
    <row r="4" spans="1:28" ht="47.25" customHeight="1" thickBot="1" x14ac:dyDescent="0.3">
      <c r="B4" s="173" t="s">
        <v>117</v>
      </c>
      <c r="C4" s="174" t="s">
        <v>90</v>
      </c>
      <c r="D4" s="174" t="s">
        <v>118</v>
      </c>
      <c r="E4" s="174" t="s">
        <v>119</v>
      </c>
      <c r="F4" s="174" t="s">
        <v>120</v>
      </c>
      <c r="G4" s="174" t="s">
        <v>65</v>
      </c>
      <c r="H4" s="174" t="s">
        <v>121</v>
      </c>
      <c r="I4" s="175" t="s">
        <v>122</v>
      </c>
    </row>
    <row r="5" spans="1:28" x14ac:dyDescent="0.25">
      <c r="B5" s="178" t="s">
        <v>6</v>
      </c>
      <c r="C5" s="165">
        <v>-0.4</v>
      </c>
      <c r="D5" s="166">
        <v>-0.3</v>
      </c>
      <c r="E5" s="166">
        <v>-0.35</v>
      </c>
      <c r="F5" s="166">
        <v>-0.35</v>
      </c>
      <c r="G5" s="166">
        <v>-0.5</v>
      </c>
      <c r="H5" s="166">
        <v>-0.4</v>
      </c>
      <c r="I5" s="167">
        <v>-0.5</v>
      </c>
    </row>
    <row r="6" spans="1:28" x14ac:dyDescent="0.25">
      <c r="B6" s="176" t="s">
        <v>7</v>
      </c>
      <c r="C6" s="168">
        <v>-0.15</v>
      </c>
      <c r="D6" s="164">
        <v>-0.2</v>
      </c>
      <c r="E6" s="164">
        <v>-0.2</v>
      </c>
      <c r="F6" s="164">
        <v>-0.2</v>
      </c>
      <c r="G6" s="164">
        <v>-0.15</v>
      </c>
      <c r="H6" s="164">
        <v>-0.15</v>
      </c>
      <c r="I6" s="169">
        <v>-0.1</v>
      </c>
    </row>
    <row r="7" spans="1:28" ht="15.75" thickBot="1" x14ac:dyDescent="0.3">
      <c r="B7" s="176" t="s">
        <v>8</v>
      </c>
      <c r="C7" s="170">
        <v>-0.3</v>
      </c>
      <c r="D7" s="171">
        <v>-0.15</v>
      </c>
      <c r="E7" s="171">
        <v>-0.1</v>
      </c>
      <c r="F7" s="171">
        <v>-0.1</v>
      </c>
      <c r="G7" s="171">
        <v>-0.25</v>
      </c>
      <c r="H7" s="171">
        <v>-0.2</v>
      </c>
      <c r="I7" s="172">
        <v>-0.3</v>
      </c>
    </row>
    <row r="8" spans="1:28" ht="28.5" customHeight="1" thickBot="1" x14ac:dyDescent="0.3">
      <c r="B8" s="233" t="s">
        <v>170</v>
      </c>
      <c r="C8" s="234"/>
      <c r="D8" s="234"/>
      <c r="E8" s="234"/>
      <c r="F8" s="234"/>
      <c r="G8" s="234"/>
      <c r="H8" s="234"/>
      <c r="I8" s="235"/>
    </row>
    <row r="9" spans="1:28" x14ac:dyDescent="0.25">
      <c r="B9" s="176" t="s">
        <v>6</v>
      </c>
      <c r="C9" s="179">
        <v>180</v>
      </c>
      <c r="D9" s="180">
        <v>250</v>
      </c>
      <c r="E9" s="180">
        <v>85</v>
      </c>
      <c r="F9" s="180">
        <v>225</v>
      </c>
      <c r="G9" s="180">
        <v>185</v>
      </c>
      <c r="H9" s="180">
        <v>100</v>
      </c>
      <c r="I9" s="181">
        <v>100</v>
      </c>
    </row>
    <row r="10" spans="1:28" x14ac:dyDescent="0.25">
      <c r="B10" s="176" t="s">
        <v>7</v>
      </c>
      <c r="C10" s="182">
        <v>450</v>
      </c>
      <c r="D10" s="183">
        <v>560</v>
      </c>
      <c r="E10" s="183">
        <v>186</v>
      </c>
      <c r="F10" s="183">
        <v>485</v>
      </c>
      <c r="G10" s="183">
        <v>420</v>
      </c>
      <c r="H10" s="183">
        <v>215</v>
      </c>
      <c r="I10" s="184">
        <v>245</v>
      </c>
    </row>
    <row r="11" spans="1:28" ht="15.75" thickBot="1" x14ac:dyDescent="0.3">
      <c r="B11" s="177" t="s">
        <v>8</v>
      </c>
      <c r="C11" s="185">
        <v>400</v>
      </c>
      <c r="D11" s="186">
        <v>560</v>
      </c>
      <c r="E11" s="186">
        <v>186</v>
      </c>
      <c r="F11" s="186">
        <v>485</v>
      </c>
      <c r="G11" s="186">
        <v>420</v>
      </c>
      <c r="H11" s="186">
        <v>215</v>
      </c>
      <c r="I11" s="187">
        <v>245</v>
      </c>
    </row>
    <row r="13" spans="1:28" ht="24" customHeight="1" x14ac:dyDescent="0.25"/>
    <row r="14" spans="1:28" ht="20.25" x14ac:dyDescent="0.3">
      <c r="B14" s="219" t="s">
        <v>182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</row>
    <row r="15" spans="1:28" ht="16.5" x14ac:dyDescent="0.3">
      <c r="B15" s="205" t="s">
        <v>171</v>
      </c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</row>
    <row r="16" spans="1:28" ht="16.5" x14ac:dyDescent="0.3">
      <c r="B16" s="205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</row>
    <row r="17" spans="2:15" ht="16.5" x14ac:dyDescent="0.3">
      <c r="B17" s="204" t="s">
        <v>129</v>
      </c>
      <c r="C17" s="206">
        <v>2030</v>
      </c>
      <c r="D17" s="223" t="s">
        <v>180</v>
      </c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</row>
    <row r="18" spans="2:15" ht="16.5" x14ac:dyDescent="0.3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</row>
    <row r="19" spans="2:15" ht="16.5" x14ac:dyDescent="0.3">
      <c r="B19" s="221" t="s">
        <v>172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</row>
    <row r="20" spans="2:15" x14ac:dyDescent="0.25">
      <c r="B20" s="236" t="s">
        <v>191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</row>
    <row r="21" spans="2:15" x14ac:dyDescent="0.25"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</row>
    <row r="22" spans="2:15" ht="16.5" x14ac:dyDescent="0.25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</row>
    <row r="23" spans="2:15" ht="18" x14ac:dyDescent="0.35">
      <c r="B23" s="204" t="s">
        <v>189</v>
      </c>
      <c r="C23" s="206">
        <v>300</v>
      </c>
      <c r="D23" s="224" t="s">
        <v>181</v>
      </c>
      <c r="E23" s="204"/>
      <c r="F23" s="209" t="s">
        <v>173</v>
      </c>
      <c r="G23" s="210"/>
      <c r="H23" s="210"/>
      <c r="I23" s="210"/>
      <c r="J23" s="210"/>
      <c r="K23" s="210"/>
      <c r="L23" s="210"/>
      <c r="M23" s="210"/>
      <c r="N23" s="210"/>
      <c r="O23" s="211"/>
    </row>
    <row r="24" spans="2:15" ht="16.5" x14ac:dyDescent="0.3">
      <c r="B24" s="204"/>
      <c r="C24" s="204"/>
      <c r="D24" s="224"/>
      <c r="E24" s="204"/>
      <c r="F24" s="212"/>
      <c r="G24" s="204"/>
      <c r="H24" s="204"/>
      <c r="I24" s="204"/>
      <c r="J24" s="204"/>
      <c r="K24" s="204"/>
      <c r="L24" s="204"/>
      <c r="M24" s="204"/>
      <c r="N24" s="204"/>
      <c r="O24" s="213"/>
    </row>
    <row r="25" spans="2:15" ht="18" x14ac:dyDescent="0.35">
      <c r="B25" s="204" t="s">
        <v>174</v>
      </c>
      <c r="C25" s="214">
        <f>2*C26</f>
        <v>150</v>
      </c>
      <c r="D25" s="224" t="s">
        <v>181</v>
      </c>
      <c r="E25" s="204"/>
      <c r="F25" s="212"/>
      <c r="G25" s="204"/>
      <c r="H25" s="204"/>
      <c r="I25" s="204"/>
      <c r="J25" s="204"/>
      <c r="K25" s="204"/>
      <c r="L25" s="204"/>
      <c r="M25" s="204"/>
      <c r="N25" s="204"/>
      <c r="O25" s="213"/>
    </row>
    <row r="26" spans="2:15" ht="18" x14ac:dyDescent="0.35">
      <c r="B26" s="204" t="s">
        <v>175</v>
      </c>
      <c r="C26" s="215">
        <f>C23*IF(C17&lt;=2030,0.5-(0.25/9)*(C17-2021),1*0.25-(0.2/20)*(C17-2030))</f>
        <v>75</v>
      </c>
      <c r="D26" s="224" t="s">
        <v>181</v>
      </c>
      <c r="E26" s="204"/>
      <c r="F26" s="216"/>
      <c r="G26" s="217"/>
      <c r="H26" s="217"/>
      <c r="I26" s="217"/>
      <c r="J26" s="217"/>
      <c r="K26" s="217"/>
      <c r="L26" s="217"/>
      <c r="M26" s="217"/>
      <c r="N26" s="217"/>
      <c r="O26" s="218"/>
    </row>
    <row r="27" spans="2:15" ht="16.5" x14ac:dyDescent="0.3">
      <c r="B27" s="204"/>
      <c r="C27" s="204"/>
      <c r="D27" s="225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</row>
    <row r="28" spans="2:15" ht="16.5" x14ac:dyDescent="0.3"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</row>
    <row r="29" spans="2:15" ht="16.5" x14ac:dyDescent="0.3">
      <c r="B29" s="221" t="s">
        <v>176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</row>
    <row r="30" spans="2:15" x14ac:dyDescent="0.25">
      <c r="B30" s="236" t="s">
        <v>190</v>
      </c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</row>
    <row r="31" spans="2:15" x14ac:dyDescent="0.25"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</row>
    <row r="32" spans="2:15" ht="16.5" x14ac:dyDescent="0.3"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</row>
    <row r="33" spans="2:15" ht="18" x14ac:dyDescent="0.35">
      <c r="B33" s="204" t="s">
        <v>177</v>
      </c>
      <c r="C33" s="206">
        <v>250</v>
      </c>
      <c r="D33" s="224" t="s">
        <v>181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</row>
    <row r="34" spans="2:15" ht="16.5" x14ac:dyDescent="0.3">
      <c r="B34" s="204"/>
      <c r="C34" s="204"/>
      <c r="D34" s="224"/>
      <c r="E34" s="204"/>
      <c r="F34" s="209" t="s">
        <v>178</v>
      </c>
      <c r="G34" s="210"/>
      <c r="H34" s="210"/>
      <c r="I34" s="210"/>
      <c r="J34" s="210"/>
      <c r="K34" s="211"/>
      <c r="L34" s="204"/>
      <c r="M34" s="204"/>
      <c r="N34" s="204"/>
      <c r="O34" s="204"/>
    </row>
    <row r="35" spans="2:15" ht="16.5" x14ac:dyDescent="0.3">
      <c r="B35" s="204"/>
      <c r="C35" s="204"/>
      <c r="D35" s="224"/>
      <c r="E35" s="204"/>
      <c r="F35" s="237"/>
      <c r="G35" s="238"/>
      <c r="H35" s="238"/>
      <c r="I35" s="238"/>
      <c r="J35" s="204"/>
      <c r="K35" s="213"/>
      <c r="L35" s="204"/>
      <c r="M35" s="204"/>
      <c r="N35" s="204"/>
      <c r="O35" s="204"/>
    </row>
    <row r="36" spans="2:15" ht="18" x14ac:dyDescent="0.35">
      <c r="B36" s="204" t="s">
        <v>179</v>
      </c>
      <c r="C36" s="215">
        <f>C33/((1+0.042)^(C17-2021))</f>
        <v>172.63567134310307</v>
      </c>
      <c r="D36" s="224" t="s">
        <v>181</v>
      </c>
      <c r="E36" s="204"/>
      <c r="F36" s="239"/>
      <c r="G36" s="240"/>
      <c r="H36" s="240"/>
      <c r="I36" s="240"/>
      <c r="J36" s="217"/>
      <c r="K36" s="218"/>
      <c r="L36" s="204"/>
      <c r="M36" s="204"/>
      <c r="N36" s="204"/>
      <c r="O36" s="204"/>
    </row>
    <row r="37" spans="2:15" ht="16.5" x14ac:dyDescent="0.3">
      <c r="B37" s="204"/>
      <c r="C37" s="214"/>
      <c r="D37" s="208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</row>
    <row r="38" spans="2:15" x14ac:dyDescent="0.25"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</row>
    <row r="39" spans="2:15" x14ac:dyDescent="0.25"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</row>
  </sheetData>
  <mergeCells count="5">
    <mergeCell ref="B3:I3"/>
    <mergeCell ref="B8:I8"/>
    <mergeCell ref="B20:O21"/>
    <mergeCell ref="B30:O31"/>
    <mergeCell ref="F35:I3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D39F-EAE5-4FC2-B7D4-4059F09A52F8}">
  <dimension ref="A1:AB16"/>
  <sheetViews>
    <sheetView showGridLines="0" workbookViewId="0">
      <selection activeCell="AA23" sqref="AA23"/>
    </sheetView>
  </sheetViews>
  <sheetFormatPr defaultRowHeight="15" x14ac:dyDescent="0.25"/>
  <cols>
    <col min="2" max="2" width="11.85546875" customWidth="1"/>
    <col min="3" max="3" width="13.7109375" customWidth="1"/>
    <col min="4" max="4" width="15.140625" customWidth="1"/>
    <col min="5" max="5" width="12.5703125" customWidth="1"/>
  </cols>
  <sheetData>
    <row r="1" spans="1:28" ht="24" customHeight="1" x14ac:dyDescent="0.3">
      <c r="A1" s="102"/>
      <c r="B1" s="104" t="s">
        <v>128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3" spans="1:28" ht="16.5" x14ac:dyDescent="0.3">
      <c r="B3" s="1" t="s">
        <v>161</v>
      </c>
    </row>
    <row r="4" spans="1:28" ht="5.25" customHeight="1" thickBot="1" x14ac:dyDescent="0.3"/>
    <row r="5" spans="1:28" ht="37.5" customHeight="1" thickBot="1" x14ac:dyDescent="0.3">
      <c r="B5" s="191" t="s">
        <v>129</v>
      </c>
      <c r="C5" s="192" t="s">
        <v>130</v>
      </c>
      <c r="D5" s="192" t="s">
        <v>131</v>
      </c>
      <c r="E5" s="193" t="s">
        <v>132</v>
      </c>
    </row>
    <row r="6" spans="1:28" x14ac:dyDescent="0.25">
      <c r="B6" s="199">
        <v>2021</v>
      </c>
      <c r="C6" s="200" t="s">
        <v>133</v>
      </c>
      <c r="D6" s="200" t="s">
        <v>134</v>
      </c>
      <c r="E6" s="201" t="s">
        <v>135</v>
      </c>
    </row>
    <row r="7" spans="1:28" x14ac:dyDescent="0.25">
      <c r="B7" s="194">
        <v>2022</v>
      </c>
      <c r="C7" s="190" t="s">
        <v>136</v>
      </c>
      <c r="D7" s="190" t="s">
        <v>137</v>
      </c>
      <c r="E7" s="195" t="s">
        <v>138</v>
      </c>
    </row>
    <row r="8" spans="1:28" x14ac:dyDescent="0.25">
      <c r="B8" s="194">
        <v>2023</v>
      </c>
      <c r="C8" s="190" t="s">
        <v>139</v>
      </c>
      <c r="D8" s="190" t="s">
        <v>140</v>
      </c>
      <c r="E8" s="195" t="s">
        <v>141</v>
      </c>
    </row>
    <row r="9" spans="1:28" x14ac:dyDescent="0.25">
      <c r="B9" s="194">
        <v>2024</v>
      </c>
      <c r="C9" s="190" t="s">
        <v>142</v>
      </c>
      <c r="D9" s="190" t="s">
        <v>140</v>
      </c>
      <c r="E9" s="195" t="s">
        <v>143</v>
      </c>
    </row>
    <row r="10" spans="1:28" x14ac:dyDescent="0.25">
      <c r="B10" s="194">
        <v>2025</v>
      </c>
      <c r="C10" s="190" t="s">
        <v>144</v>
      </c>
      <c r="D10" s="190" t="s">
        <v>145</v>
      </c>
      <c r="E10" s="195" t="s">
        <v>146</v>
      </c>
    </row>
    <row r="11" spans="1:28" x14ac:dyDescent="0.25">
      <c r="B11" s="194">
        <v>2026</v>
      </c>
      <c r="C11" s="190" t="s">
        <v>147</v>
      </c>
      <c r="D11" s="190" t="s">
        <v>145</v>
      </c>
      <c r="E11" s="195" t="s">
        <v>148</v>
      </c>
    </row>
    <row r="12" spans="1:28" x14ac:dyDescent="0.25">
      <c r="B12" s="194">
        <v>2027</v>
      </c>
      <c r="C12" s="190" t="s">
        <v>149</v>
      </c>
      <c r="D12" s="190" t="s">
        <v>150</v>
      </c>
      <c r="E12" s="195" t="s">
        <v>151</v>
      </c>
    </row>
    <row r="13" spans="1:28" x14ac:dyDescent="0.25">
      <c r="B13" s="194">
        <v>2028</v>
      </c>
      <c r="C13" s="190" t="s">
        <v>152</v>
      </c>
      <c r="D13" s="190" t="s">
        <v>150</v>
      </c>
      <c r="E13" s="195" t="s">
        <v>153</v>
      </c>
    </row>
    <row r="14" spans="1:28" x14ac:dyDescent="0.25">
      <c r="B14" s="194">
        <v>2029</v>
      </c>
      <c r="C14" s="190" t="s">
        <v>154</v>
      </c>
      <c r="D14" s="190" t="s">
        <v>155</v>
      </c>
      <c r="E14" s="195" t="s">
        <v>156</v>
      </c>
    </row>
    <row r="15" spans="1:28" x14ac:dyDescent="0.25">
      <c r="B15" s="194">
        <v>2030</v>
      </c>
      <c r="C15" s="190" t="s">
        <v>157</v>
      </c>
      <c r="D15" s="190" t="s">
        <v>155</v>
      </c>
      <c r="E15" s="195" t="s">
        <v>158</v>
      </c>
    </row>
    <row r="16" spans="1:28" ht="15.75" thickBot="1" x14ac:dyDescent="0.3">
      <c r="B16" s="196">
        <v>2031</v>
      </c>
      <c r="C16" s="197" t="s">
        <v>159</v>
      </c>
      <c r="D16" s="197" t="s">
        <v>155</v>
      </c>
      <c r="E16" s="198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F2DB9-C9F7-40E5-A9FF-172BCD2485F8}">
  <dimension ref="A1:AB18"/>
  <sheetViews>
    <sheetView showGridLines="0" workbookViewId="0">
      <selection activeCell="D6" sqref="D6"/>
    </sheetView>
  </sheetViews>
  <sheetFormatPr defaultColWidth="9.140625" defaultRowHeight="16.5" x14ac:dyDescent="0.3"/>
  <cols>
    <col min="1" max="1" width="6.7109375" style="1" customWidth="1"/>
    <col min="2" max="2" width="19.140625" style="1" customWidth="1"/>
    <col min="3" max="3" width="24.28515625" style="1" customWidth="1"/>
    <col min="4" max="4" width="13.42578125" style="1" customWidth="1"/>
    <col min="5" max="5" width="10.85546875" style="1" customWidth="1"/>
    <col min="6" max="6" width="12" style="1" customWidth="1"/>
    <col min="7" max="7" width="13.85546875" style="1" customWidth="1"/>
    <col min="8" max="8" width="10.85546875" style="1" customWidth="1"/>
    <col min="9" max="9" width="13.42578125" style="1" customWidth="1"/>
    <col min="10" max="10" width="10.85546875" style="1" customWidth="1"/>
    <col min="11" max="11" width="9.140625" style="1"/>
    <col min="12" max="12" width="32.7109375" style="1" customWidth="1"/>
    <col min="13" max="13" width="13.28515625" style="1" customWidth="1"/>
    <col min="14" max="14" width="21.5703125" style="1" customWidth="1"/>
    <col min="15" max="15" width="52.5703125" style="1" customWidth="1"/>
    <col min="16" max="16" width="22.85546875" style="1" customWidth="1"/>
    <col min="17" max="17" width="23" style="1" customWidth="1"/>
    <col min="18" max="16384" width="9.140625" style="1"/>
  </cols>
  <sheetData>
    <row r="1" spans="1:28" ht="24" customHeight="1" x14ac:dyDescent="0.3">
      <c r="A1" s="102"/>
      <c r="B1" s="104" t="s">
        <v>29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23.25" customHeight="1" thickBot="1" x14ac:dyDescent="0.35"/>
    <row r="3" spans="1:28" ht="23.25" customHeight="1" thickBot="1" x14ac:dyDescent="0.35">
      <c r="N3" s="248" t="s">
        <v>86</v>
      </c>
      <c r="O3" s="249"/>
      <c r="P3" s="249"/>
      <c r="Q3" s="250"/>
    </row>
    <row r="4" spans="1:28" ht="18" thickBot="1" x14ac:dyDescent="0.35">
      <c r="D4" s="244" t="s">
        <v>85</v>
      </c>
      <c r="E4" s="245"/>
      <c r="F4" s="245"/>
      <c r="G4" s="245"/>
      <c r="H4" s="245"/>
      <c r="I4" s="245"/>
      <c r="J4" s="246"/>
      <c r="N4" s="145" t="s">
        <v>74</v>
      </c>
      <c r="O4" s="251" t="s">
        <v>60</v>
      </c>
      <c r="P4" s="252"/>
      <c r="Q4" s="253"/>
    </row>
    <row r="5" spans="1:28" ht="30.75" customHeight="1" thickBot="1" x14ac:dyDescent="0.35">
      <c r="C5" s="9"/>
      <c r="D5" s="126" t="s">
        <v>18</v>
      </c>
      <c r="E5" s="127" t="s">
        <v>19</v>
      </c>
      <c r="F5" s="127" t="s">
        <v>20</v>
      </c>
      <c r="G5" s="127" t="s">
        <v>31</v>
      </c>
      <c r="H5" s="127" t="s">
        <v>32</v>
      </c>
      <c r="I5" s="127" t="s">
        <v>23</v>
      </c>
      <c r="J5" s="128" t="s">
        <v>26</v>
      </c>
      <c r="L5" s="136" t="s">
        <v>59</v>
      </c>
      <c r="M5" s="140" t="s">
        <v>70</v>
      </c>
      <c r="N5" s="141" t="s">
        <v>88</v>
      </c>
      <c r="O5" s="142" t="s">
        <v>72</v>
      </c>
      <c r="P5" s="143" t="s">
        <v>89</v>
      </c>
      <c r="Q5" s="144" t="s">
        <v>73</v>
      </c>
    </row>
    <row r="6" spans="1:28" x14ac:dyDescent="0.3">
      <c r="B6" s="247" t="s">
        <v>30</v>
      </c>
      <c r="C6" s="117" t="s">
        <v>6</v>
      </c>
      <c r="D6" s="52">
        <v>0.67757090108157891</v>
      </c>
      <c r="E6" s="53">
        <v>0.12440500941060348</v>
      </c>
      <c r="F6" s="53">
        <v>9.5025435572615363E-2</v>
      </c>
      <c r="G6" s="53">
        <v>0.77293481199021608</v>
      </c>
      <c r="H6" s="53">
        <v>0.20618119454638129</v>
      </c>
      <c r="I6" s="53">
        <v>0.27172348947576036</v>
      </c>
      <c r="J6" s="54">
        <v>0.70207938243122903</v>
      </c>
      <c r="L6" s="137" t="s">
        <v>90</v>
      </c>
      <c r="M6" s="64">
        <v>365</v>
      </c>
      <c r="N6" s="65">
        <v>0</v>
      </c>
      <c r="O6" s="66"/>
      <c r="P6" s="66" t="s">
        <v>91</v>
      </c>
      <c r="Q6" s="67">
        <v>0</v>
      </c>
    </row>
    <row r="7" spans="1:28" x14ac:dyDescent="0.3">
      <c r="B7" s="242"/>
      <c r="C7" s="118" t="s">
        <v>7</v>
      </c>
      <c r="D7" s="55">
        <v>0.62930061762740697</v>
      </c>
      <c r="E7" s="10">
        <v>0.12501812190826811</v>
      </c>
      <c r="F7" s="10">
        <v>7.7195179633443717E-2</v>
      </c>
      <c r="G7" s="10">
        <v>0.78736974541116955</v>
      </c>
      <c r="H7" s="12">
        <v>0.30353056156208158</v>
      </c>
      <c r="I7" s="12">
        <v>0.25151009674950053</v>
      </c>
      <c r="J7" s="11">
        <v>0.59642560141922696</v>
      </c>
      <c r="L7" s="138" t="s">
        <v>56</v>
      </c>
      <c r="M7" s="68">
        <v>205</v>
      </c>
      <c r="N7" s="69">
        <f>3.3*M7/365</f>
        <v>1.8534246575342466</v>
      </c>
      <c r="O7" s="70" t="s">
        <v>71</v>
      </c>
      <c r="P7" s="71" t="s">
        <v>92</v>
      </c>
      <c r="Q7" s="72">
        <v>0.79</v>
      </c>
    </row>
    <row r="8" spans="1:28" x14ac:dyDescent="0.3">
      <c r="B8" s="242"/>
      <c r="C8" s="119" t="s">
        <v>8</v>
      </c>
      <c r="D8" s="56">
        <v>0.56246713077265398</v>
      </c>
      <c r="E8" s="57">
        <v>8.4964465899544872E-2</v>
      </c>
      <c r="F8" s="58">
        <v>9.1356389291909812E-2</v>
      </c>
      <c r="G8" s="58">
        <v>0.76216399428365722</v>
      </c>
      <c r="H8" s="58">
        <v>0.26268580818229131</v>
      </c>
      <c r="I8" s="58">
        <v>0.22603203763030408</v>
      </c>
      <c r="J8" s="59">
        <v>0.52603732291577954</v>
      </c>
      <c r="L8" s="138" t="s">
        <v>57</v>
      </c>
      <c r="M8" s="68">
        <v>260</v>
      </c>
      <c r="N8" s="69">
        <f>3.3*M8/365</f>
        <v>2.3506849315068492</v>
      </c>
      <c r="O8" s="70" t="s">
        <v>75</v>
      </c>
      <c r="P8" s="71" t="s">
        <v>93</v>
      </c>
      <c r="Q8" s="72">
        <v>1.43</v>
      </c>
    </row>
    <row r="9" spans="1:28" x14ac:dyDescent="0.3">
      <c r="B9" s="241" t="s">
        <v>41</v>
      </c>
      <c r="C9" s="134" t="s">
        <v>9</v>
      </c>
      <c r="D9" s="60">
        <v>0.77741513529198281</v>
      </c>
      <c r="E9" s="12">
        <v>0.12045612325014658</v>
      </c>
      <c r="F9" s="12">
        <v>9.9567896452108534E-2</v>
      </c>
      <c r="G9" s="12">
        <v>0.78443579696837762</v>
      </c>
      <c r="H9" s="12">
        <v>0.12206160054281584</v>
      </c>
      <c r="I9" s="12">
        <v>0.29282280753133277</v>
      </c>
      <c r="J9" s="11">
        <v>0.75325524279115319</v>
      </c>
      <c r="L9" s="138" t="s">
        <v>58</v>
      </c>
      <c r="M9" s="68">
        <v>260</v>
      </c>
      <c r="N9" s="69">
        <f t="shared" ref="N9" si="0">3.3*M9/365</f>
        <v>2.3506849315068492</v>
      </c>
      <c r="O9" s="70" t="s">
        <v>76</v>
      </c>
      <c r="P9" s="71" t="s">
        <v>94</v>
      </c>
      <c r="Q9" s="72">
        <v>1.43</v>
      </c>
    </row>
    <row r="10" spans="1:28" x14ac:dyDescent="0.3">
      <c r="B10" s="242"/>
      <c r="C10" s="118" t="s">
        <v>10</v>
      </c>
      <c r="D10" s="60">
        <v>0.56339705928271699</v>
      </c>
      <c r="E10" s="12">
        <v>0.14859815582483263</v>
      </c>
      <c r="F10" s="12">
        <v>9.57840193793741E-2</v>
      </c>
      <c r="G10" s="12">
        <v>0.76090260454638126</v>
      </c>
      <c r="H10" s="12">
        <v>0.28769400293371206</v>
      </c>
      <c r="I10" s="12">
        <v>0.28088039916344171</v>
      </c>
      <c r="J10" s="11">
        <v>0.7508252306711567</v>
      </c>
      <c r="L10" s="138" t="s">
        <v>61</v>
      </c>
      <c r="M10" s="68">
        <v>190</v>
      </c>
      <c r="N10" s="69">
        <f t="shared" ref="N10:N18" si="1">3.3*M10/365</f>
        <v>1.7178082191780821</v>
      </c>
      <c r="O10" s="70" t="s">
        <v>77</v>
      </c>
      <c r="P10" s="71" t="s">
        <v>95</v>
      </c>
      <c r="Q10" s="72">
        <v>0.83</v>
      </c>
    </row>
    <row r="11" spans="1:28" x14ac:dyDescent="0.3">
      <c r="B11" s="242"/>
      <c r="C11" s="118" t="s">
        <v>11</v>
      </c>
      <c r="D11" s="60">
        <v>0.64677286600673545</v>
      </c>
      <c r="E11" s="12">
        <v>0.10962956929473013</v>
      </c>
      <c r="F11" s="12">
        <v>9.1438823637469205E-2</v>
      </c>
      <c r="G11" s="12">
        <v>0.73455725205190869</v>
      </c>
      <c r="H11" s="12">
        <v>0.2433156124363145</v>
      </c>
      <c r="I11" s="12">
        <v>0.22305601569161623</v>
      </c>
      <c r="J11" s="11">
        <v>0.61113838641488116</v>
      </c>
      <c r="L11" s="138" t="s">
        <v>62</v>
      </c>
      <c r="M11" s="68">
        <v>190</v>
      </c>
      <c r="N11" s="69">
        <f t="shared" si="1"/>
        <v>1.7178082191780821</v>
      </c>
      <c r="O11" s="70" t="s">
        <v>78</v>
      </c>
      <c r="P11" s="71" t="s">
        <v>96</v>
      </c>
      <c r="Q11" s="72">
        <v>0.83</v>
      </c>
    </row>
    <row r="12" spans="1:28" x14ac:dyDescent="0.3">
      <c r="B12" s="242"/>
      <c r="C12" s="118" t="s">
        <v>12</v>
      </c>
      <c r="D12" s="60">
        <v>0.63680447959557407</v>
      </c>
      <c r="E12" s="12">
        <v>0.12434467212474631</v>
      </c>
      <c r="F12" s="12">
        <v>8.9902301038444654E-2</v>
      </c>
      <c r="G12" s="12">
        <v>0.7949662485942095</v>
      </c>
      <c r="H12" s="12">
        <v>0.2463148916569689</v>
      </c>
      <c r="I12" s="12">
        <v>0.2718740335042355</v>
      </c>
      <c r="J12" s="11">
        <v>0.65117440144830452</v>
      </c>
      <c r="L12" s="138" t="s">
        <v>63</v>
      </c>
      <c r="M12" s="68">
        <v>365</v>
      </c>
      <c r="N12" s="69">
        <f t="shared" si="1"/>
        <v>3.3</v>
      </c>
      <c r="O12" s="70" t="s">
        <v>80</v>
      </c>
      <c r="P12" s="71" t="s">
        <v>97</v>
      </c>
      <c r="Q12" s="72">
        <v>2</v>
      </c>
    </row>
    <row r="13" spans="1:28" x14ac:dyDescent="0.3">
      <c r="B13" s="242"/>
      <c r="C13" s="118" t="s">
        <v>13</v>
      </c>
      <c r="D13" s="60">
        <v>0.62117271356998627</v>
      </c>
      <c r="E13" s="12">
        <v>9.3523974389496237E-2</v>
      </c>
      <c r="F13" s="12">
        <v>0.1065970974935508</v>
      </c>
      <c r="G13" s="12">
        <v>0.78133013346107127</v>
      </c>
      <c r="H13" s="12">
        <v>0.30196769902973847</v>
      </c>
      <c r="I13" s="12">
        <v>0.21191632096404989</v>
      </c>
      <c r="J13" s="11">
        <v>0.57295377610495168</v>
      </c>
      <c r="L13" s="138" t="s">
        <v>64</v>
      </c>
      <c r="M13" s="68">
        <v>365</v>
      </c>
      <c r="N13" s="69">
        <f t="shared" si="1"/>
        <v>3.3</v>
      </c>
      <c r="O13" s="70" t="s">
        <v>79</v>
      </c>
      <c r="P13" s="71" t="s">
        <v>98</v>
      </c>
      <c r="Q13" s="72">
        <v>2</v>
      </c>
    </row>
    <row r="14" spans="1:28" x14ac:dyDescent="0.3">
      <c r="B14" s="242"/>
      <c r="C14" s="118" t="s">
        <v>14</v>
      </c>
      <c r="D14" s="60">
        <v>0.64928908798897045</v>
      </c>
      <c r="E14" s="12">
        <v>0.12706956317713092</v>
      </c>
      <c r="F14" s="12">
        <v>7.5901375543067057E-2</v>
      </c>
      <c r="G14" s="12">
        <v>0.83159219346098723</v>
      </c>
      <c r="H14" s="12">
        <v>0.30777440058909472</v>
      </c>
      <c r="I14" s="12">
        <v>0.24707423585971205</v>
      </c>
      <c r="J14" s="11">
        <v>0.56624361399646272</v>
      </c>
      <c r="L14" s="138" t="s">
        <v>65</v>
      </c>
      <c r="M14" s="68">
        <v>365</v>
      </c>
      <c r="N14" s="69">
        <f t="shared" si="1"/>
        <v>3.3</v>
      </c>
      <c r="O14" s="70" t="s">
        <v>81</v>
      </c>
      <c r="P14" s="71" t="s">
        <v>99</v>
      </c>
      <c r="Q14" s="72">
        <v>2.4500000000000002</v>
      </c>
    </row>
    <row r="15" spans="1:28" x14ac:dyDescent="0.3">
      <c r="B15" s="242"/>
      <c r="C15" s="118" t="s">
        <v>16</v>
      </c>
      <c r="D15" s="60">
        <v>0.57021995154605554</v>
      </c>
      <c r="E15" s="12">
        <v>0.13521777199888863</v>
      </c>
      <c r="F15" s="12">
        <v>6.4653538210219769E-2</v>
      </c>
      <c r="G15" s="12">
        <v>0.77726088866752852</v>
      </c>
      <c r="H15" s="12">
        <v>0.29413159706704844</v>
      </c>
      <c r="I15" s="12">
        <v>0.24876754144783628</v>
      </c>
      <c r="J15" s="11">
        <v>0.60941972444175896</v>
      </c>
      <c r="L15" s="138" t="s">
        <v>66</v>
      </c>
      <c r="M15" s="68">
        <v>300</v>
      </c>
      <c r="N15" s="69">
        <f t="shared" si="1"/>
        <v>2.7123287671232879</v>
      </c>
      <c r="O15" s="70" t="s">
        <v>116</v>
      </c>
      <c r="P15" s="71" t="str">
        <f>P18</f>
        <v>30 x BTA/100</v>
      </c>
      <c r="Q15" s="72">
        <f>Q18</f>
        <v>1.65</v>
      </c>
    </row>
    <row r="16" spans="1:28" ht="17.25" thickBot="1" x14ac:dyDescent="0.35">
      <c r="B16" s="243"/>
      <c r="C16" s="135" t="s">
        <v>17</v>
      </c>
      <c r="D16" s="61">
        <v>0.54856127247439701</v>
      </c>
      <c r="E16" s="62">
        <v>0.10694485399383137</v>
      </c>
      <c r="F16" s="62">
        <v>9.6735046350184914E-2</v>
      </c>
      <c r="G16" s="62">
        <v>0.77932582319016541</v>
      </c>
      <c r="H16" s="62">
        <v>0.25033608262830837</v>
      </c>
      <c r="I16" s="62">
        <v>0.25648342558684606</v>
      </c>
      <c r="J16" s="63">
        <v>0.52297107387367292</v>
      </c>
      <c r="L16" s="138" t="s">
        <v>67</v>
      </c>
      <c r="M16" s="68">
        <v>300</v>
      </c>
      <c r="N16" s="69">
        <f t="shared" si="1"/>
        <v>2.7123287671232879</v>
      </c>
      <c r="O16" s="70" t="s">
        <v>82</v>
      </c>
      <c r="P16" s="71" t="s">
        <v>100</v>
      </c>
      <c r="Q16" s="72">
        <v>1.65</v>
      </c>
    </row>
    <row r="17" spans="12:17" x14ac:dyDescent="0.3">
      <c r="L17" s="138" t="s">
        <v>68</v>
      </c>
      <c r="M17" s="68">
        <v>300</v>
      </c>
      <c r="N17" s="69">
        <f t="shared" si="1"/>
        <v>2.7123287671232879</v>
      </c>
      <c r="O17" s="70" t="s">
        <v>83</v>
      </c>
      <c r="P17" s="71" t="s">
        <v>101</v>
      </c>
      <c r="Q17" s="72">
        <v>1.65</v>
      </c>
    </row>
    <row r="18" spans="12:17" ht="17.25" thickBot="1" x14ac:dyDescent="0.35">
      <c r="L18" s="139" t="s">
        <v>69</v>
      </c>
      <c r="M18" s="73">
        <v>300</v>
      </c>
      <c r="N18" s="74">
        <f t="shared" si="1"/>
        <v>2.7123287671232879</v>
      </c>
      <c r="O18" s="75" t="s">
        <v>84</v>
      </c>
      <c r="P18" s="76" t="s">
        <v>102</v>
      </c>
      <c r="Q18" s="77">
        <v>1.65</v>
      </c>
    </row>
  </sheetData>
  <mergeCells count="5">
    <mergeCell ref="B9:B16"/>
    <mergeCell ref="D4:J4"/>
    <mergeCell ref="B6:B8"/>
    <mergeCell ref="N3:Q3"/>
    <mergeCell ref="O4:Q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45D9-51A8-471E-8EF2-4A1A0D3EA8FC}">
  <dimension ref="A1:AB18"/>
  <sheetViews>
    <sheetView showGridLines="0" workbookViewId="0">
      <selection activeCell="V31" sqref="V31"/>
    </sheetView>
  </sheetViews>
  <sheetFormatPr defaultColWidth="9.140625" defaultRowHeight="16.5" x14ac:dyDescent="0.3"/>
  <cols>
    <col min="1" max="1" width="6.7109375" style="1" customWidth="1"/>
    <col min="2" max="2" width="19.140625" style="1" customWidth="1"/>
    <col min="3" max="3" width="20.85546875" style="1" bestFit="1" customWidth="1"/>
    <col min="4" max="4" width="13.5703125" style="1" customWidth="1"/>
    <col min="5" max="5" width="14.7109375" style="1" customWidth="1"/>
    <col min="6" max="6" width="14.5703125" style="1" customWidth="1"/>
    <col min="7" max="7" width="19.42578125" style="1" customWidth="1"/>
    <col min="8" max="8" width="15.85546875" style="1" customWidth="1"/>
    <col min="9" max="9" width="17.42578125" style="1" customWidth="1"/>
    <col min="10" max="16384" width="9.140625" style="1"/>
  </cols>
  <sheetData>
    <row r="1" spans="1:28" ht="24" customHeight="1" x14ac:dyDescent="0.3">
      <c r="A1" s="102"/>
      <c r="B1" s="104" t="s">
        <v>28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23.25" customHeight="1" thickBot="1" x14ac:dyDescent="0.35"/>
    <row r="3" spans="1:28" ht="17.25" x14ac:dyDescent="0.3">
      <c r="D3" s="244" t="s">
        <v>40</v>
      </c>
      <c r="E3" s="245"/>
      <c r="F3" s="245"/>
      <c r="G3" s="245"/>
      <c r="H3" s="245"/>
      <c r="I3" s="245"/>
      <c r="J3" s="246"/>
    </row>
    <row r="4" spans="1:28" ht="33" customHeight="1" thickBot="1" x14ac:dyDescent="0.35">
      <c r="C4" s="9"/>
      <c r="D4" s="126" t="s">
        <v>18</v>
      </c>
      <c r="E4" s="127" t="s">
        <v>19</v>
      </c>
      <c r="F4" s="127" t="s">
        <v>20</v>
      </c>
      <c r="G4" s="127" t="s">
        <v>21</v>
      </c>
      <c r="H4" s="127" t="s">
        <v>22</v>
      </c>
      <c r="I4" s="127" t="s">
        <v>23</v>
      </c>
      <c r="J4" s="128" t="s">
        <v>26</v>
      </c>
    </row>
    <row r="5" spans="1:28" ht="15" customHeight="1" x14ac:dyDescent="0.3">
      <c r="B5" s="247" t="s">
        <v>30</v>
      </c>
      <c r="C5" s="129" t="s">
        <v>6</v>
      </c>
      <c r="D5" s="78">
        <v>8.8142999999999994</v>
      </c>
      <c r="E5" s="53">
        <v>5.9302999999999999</v>
      </c>
      <c r="F5" s="53">
        <v>11.1281</v>
      </c>
      <c r="G5" s="53">
        <v>4.5536000000000003</v>
      </c>
      <c r="H5" s="53">
        <v>5.6738</v>
      </c>
      <c r="I5" s="53">
        <v>9.7071000000000005</v>
      </c>
      <c r="J5" s="54">
        <v>5.4211999999999998</v>
      </c>
    </row>
    <row r="6" spans="1:28" x14ac:dyDescent="0.3">
      <c r="B6" s="242"/>
      <c r="C6" s="130" t="s">
        <v>7</v>
      </c>
      <c r="D6" s="79">
        <v>20.383600000000001</v>
      </c>
      <c r="E6" s="10">
        <v>11.1853</v>
      </c>
      <c r="F6" s="10">
        <v>19.677700000000002</v>
      </c>
      <c r="G6" s="10">
        <v>9.2129999999999992</v>
      </c>
      <c r="H6" s="12">
        <v>8.8668999999999993</v>
      </c>
      <c r="I6" s="12">
        <v>15.402100000000001</v>
      </c>
      <c r="J6" s="11">
        <v>9.9144000000000005</v>
      </c>
    </row>
    <row r="7" spans="1:28" x14ac:dyDescent="0.3">
      <c r="B7" s="254"/>
      <c r="C7" s="131" t="s">
        <v>8</v>
      </c>
      <c r="D7" s="80">
        <v>20.4482</v>
      </c>
      <c r="E7" s="57">
        <v>9.1569000000000003</v>
      </c>
      <c r="F7" s="58">
        <v>21.768000000000001</v>
      </c>
      <c r="G7" s="58">
        <v>10.442399999999999</v>
      </c>
      <c r="H7" s="58">
        <v>10.491400000000001</v>
      </c>
      <c r="I7" s="58">
        <v>15.8482</v>
      </c>
      <c r="J7" s="59">
        <v>10.4491</v>
      </c>
    </row>
    <row r="8" spans="1:28" x14ac:dyDescent="0.3">
      <c r="B8" s="241" t="s">
        <v>41</v>
      </c>
      <c r="C8" s="132" t="s">
        <v>9</v>
      </c>
      <c r="D8" s="81">
        <v>6.9599000000000002</v>
      </c>
      <c r="E8" s="12"/>
      <c r="F8" s="12"/>
      <c r="G8" s="12">
        <v>3.0640000000000001</v>
      </c>
      <c r="H8" s="12"/>
      <c r="I8" s="12">
        <v>9.0180000000000007</v>
      </c>
      <c r="J8" s="11">
        <v>4.2938000000000001</v>
      </c>
    </row>
    <row r="9" spans="1:28" ht="15" customHeight="1" x14ac:dyDescent="0.3">
      <c r="B9" s="242"/>
      <c r="C9" s="130" t="s">
        <v>10</v>
      </c>
      <c r="D9" s="81">
        <v>9.0535999999999994</v>
      </c>
      <c r="E9" s="12"/>
      <c r="F9" s="12"/>
      <c r="G9" s="12">
        <v>5.4368999999999996</v>
      </c>
      <c r="H9" s="12">
        <v>5.6797000000000004</v>
      </c>
      <c r="I9" s="12">
        <v>9.9972999999999992</v>
      </c>
      <c r="J9" s="11">
        <v>6.1374000000000004</v>
      </c>
    </row>
    <row r="10" spans="1:28" x14ac:dyDescent="0.3">
      <c r="B10" s="242"/>
      <c r="C10" s="130" t="s">
        <v>11</v>
      </c>
      <c r="D10" s="81">
        <v>10.344200000000001</v>
      </c>
      <c r="E10" s="12"/>
      <c r="F10" s="12"/>
      <c r="G10" s="12">
        <v>5.2122000000000002</v>
      </c>
      <c r="H10" s="12"/>
      <c r="I10" s="12"/>
      <c r="J10" s="11">
        <v>5.7760999999999996</v>
      </c>
    </row>
    <row r="11" spans="1:28" ht="15" customHeight="1" x14ac:dyDescent="0.3">
      <c r="B11" s="242"/>
      <c r="C11" s="130" t="s">
        <v>12</v>
      </c>
      <c r="D11" s="81">
        <v>11.2224</v>
      </c>
      <c r="E11" s="12"/>
      <c r="F11" s="12"/>
      <c r="G11" s="12">
        <v>5.8895</v>
      </c>
      <c r="H11" s="12"/>
      <c r="I11" s="12"/>
      <c r="J11" s="11">
        <v>6.7846000000000002</v>
      </c>
    </row>
    <row r="12" spans="1:28" x14ac:dyDescent="0.3">
      <c r="B12" s="242"/>
      <c r="C12" s="130" t="s">
        <v>13</v>
      </c>
      <c r="D12" s="81">
        <v>17.6936</v>
      </c>
      <c r="E12" s="12"/>
      <c r="F12" s="12"/>
      <c r="G12" s="12">
        <v>10.1432</v>
      </c>
      <c r="H12" s="12">
        <v>8.4822000000000006</v>
      </c>
      <c r="I12" s="12">
        <v>13.7852</v>
      </c>
      <c r="J12" s="11">
        <v>9.8695000000000004</v>
      </c>
    </row>
    <row r="13" spans="1:28" x14ac:dyDescent="0.3">
      <c r="B13" s="242"/>
      <c r="C13" s="130" t="s">
        <v>14</v>
      </c>
      <c r="D13" s="81">
        <v>19.314800000000002</v>
      </c>
      <c r="E13" s="12"/>
      <c r="F13" s="12"/>
      <c r="G13" s="12">
        <v>9.2286999999999999</v>
      </c>
      <c r="H13" s="12">
        <v>8.4481000000000002</v>
      </c>
      <c r="I13" s="12"/>
      <c r="J13" s="11">
        <v>8.8446999999999996</v>
      </c>
    </row>
    <row r="14" spans="1:28" x14ac:dyDescent="0.3">
      <c r="B14" s="242"/>
      <c r="C14" s="130" t="s">
        <v>15</v>
      </c>
      <c r="D14" s="81">
        <v>27.6493</v>
      </c>
      <c r="E14" s="12"/>
      <c r="F14" s="12"/>
      <c r="G14" s="12">
        <v>11.0261</v>
      </c>
      <c r="H14" s="12"/>
      <c r="I14" s="12"/>
      <c r="J14" s="11">
        <v>13.6479</v>
      </c>
    </row>
    <row r="15" spans="1:28" x14ac:dyDescent="0.3">
      <c r="B15" s="242"/>
      <c r="C15" s="130" t="s">
        <v>16</v>
      </c>
      <c r="D15" s="81">
        <v>22.425799999999999</v>
      </c>
      <c r="E15" s="12"/>
      <c r="F15" s="12"/>
      <c r="G15" s="12">
        <v>9.7771000000000008</v>
      </c>
      <c r="H15" s="12">
        <v>8.5387000000000004</v>
      </c>
      <c r="I15" s="12"/>
      <c r="J15" s="11">
        <v>9.9710999999999999</v>
      </c>
    </row>
    <row r="16" spans="1:28" ht="17.25" thickBot="1" x14ac:dyDescent="0.35">
      <c r="B16" s="243"/>
      <c r="C16" s="133" t="s">
        <v>17</v>
      </c>
      <c r="D16" s="82">
        <v>19.079999999999998</v>
      </c>
      <c r="E16" s="62"/>
      <c r="F16" s="62"/>
      <c r="G16" s="62">
        <v>7.4931000000000001</v>
      </c>
      <c r="H16" s="62">
        <v>7.5404</v>
      </c>
      <c r="I16" s="62">
        <v>16.323599999999999</v>
      </c>
      <c r="J16" s="63">
        <v>8.7848000000000006</v>
      </c>
    </row>
    <row r="17" spans="4:10" x14ac:dyDescent="0.3">
      <c r="D17" s="13" t="s">
        <v>39</v>
      </c>
    </row>
    <row r="18" spans="4:10" x14ac:dyDescent="0.3">
      <c r="J18" s="14"/>
    </row>
  </sheetData>
  <mergeCells count="3">
    <mergeCell ref="D3:J3"/>
    <mergeCell ref="B5:B7"/>
    <mergeCell ref="B8:B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9931-3175-49C3-B2E1-D8CD79AF7210}">
  <dimension ref="A1:AE43"/>
  <sheetViews>
    <sheetView showGridLines="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K6" sqref="K6:P8"/>
    </sheetView>
  </sheetViews>
  <sheetFormatPr defaultColWidth="9.140625" defaultRowHeight="16.5" x14ac:dyDescent="0.3"/>
  <cols>
    <col min="1" max="1" width="6.7109375" style="1" customWidth="1"/>
    <col min="2" max="2" width="19.140625" style="1" customWidth="1"/>
    <col min="3" max="3" width="23.5703125" style="1" customWidth="1"/>
    <col min="4" max="4" width="44.85546875" style="1" customWidth="1"/>
    <col min="5" max="5" width="31.42578125" style="1" customWidth="1"/>
    <col min="6" max="6" width="11.7109375" style="1" customWidth="1"/>
    <col min="7" max="7" width="13.7109375" style="1" customWidth="1"/>
    <col min="8" max="8" width="10" style="1" customWidth="1"/>
    <col min="9" max="9" width="10.7109375" style="1" customWidth="1"/>
    <col min="10" max="10" width="10" style="1" customWidth="1"/>
    <col min="11" max="11" width="9.140625" style="1"/>
    <col min="12" max="12" width="28.85546875" style="1" customWidth="1"/>
    <col min="13" max="13" width="29" style="1" bestFit="1" customWidth="1"/>
    <col min="14" max="14" width="9.140625" style="1"/>
    <col min="15" max="15" width="11" style="1" bestFit="1" customWidth="1"/>
    <col min="16" max="18" width="9.140625" style="1"/>
    <col min="19" max="19" width="14.5703125" style="1" customWidth="1"/>
    <col min="20" max="20" width="6.5703125" style="1" bestFit="1" customWidth="1"/>
    <col min="21" max="21" width="11.7109375" style="1" customWidth="1"/>
    <col min="22" max="22" width="9.140625" style="1"/>
    <col min="23" max="23" width="26.140625" style="1" customWidth="1"/>
    <col min="24" max="30" width="9.140625" style="1"/>
    <col min="31" max="31" width="13.7109375" style="1" customWidth="1"/>
    <col min="32" max="16384" width="9.140625" style="1"/>
  </cols>
  <sheetData>
    <row r="1" spans="1:31" ht="24" customHeight="1" x14ac:dyDescent="0.3">
      <c r="A1" s="102"/>
      <c r="B1" s="104" t="s">
        <v>37</v>
      </c>
      <c r="C1" s="103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5"/>
      <c r="AE1" s="105"/>
    </row>
    <row r="2" spans="1:31" ht="23.25" customHeight="1" x14ac:dyDescent="0.3"/>
    <row r="3" spans="1:31" ht="17.25" thickBot="1" x14ac:dyDescent="0.35"/>
    <row r="4" spans="1:31" ht="17.25" x14ac:dyDescent="0.3">
      <c r="E4" s="244" t="s">
        <v>27</v>
      </c>
      <c r="F4" s="245"/>
      <c r="G4" s="245"/>
      <c r="H4" s="245"/>
      <c r="I4" s="245"/>
      <c r="J4" s="246"/>
      <c r="K4" s="244" t="s">
        <v>55</v>
      </c>
      <c r="L4" s="245"/>
      <c r="M4" s="245"/>
      <c r="N4" s="245"/>
      <c r="O4" s="245"/>
      <c r="P4" s="246"/>
    </row>
    <row r="5" spans="1:31" ht="26.25" thickBot="1" x14ac:dyDescent="0.35">
      <c r="D5" s="7"/>
      <c r="E5" s="106" t="s">
        <v>0</v>
      </c>
      <c r="F5" s="107" t="s">
        <v>1</v>
      </c>
      <c r="G5" s="108" t="s">
        <v>2</v>
      </c>
      <c r="H5" s="107" t="s">
        <v>3</v>
      </c>
      <c r="I5" s="107" t="s">
        <v>4</v>
      </c>
      <c r="J5" s="109" t="s">
        <v>5</v>
      </c>
      <c r="K5" s="106" t="s">
        <v>0</v>
      </c>
      <c r="L5" s="107" t="s">
        <v>1</v>
      </c>
      <c r="M5" s="108" t="s">
        <v>2</v>
      </c>
      <c r="N5" s="107" t="s">
        <v>3</v>
      </c>
      <c r="O5" s="107" t="s">
        <v>4</v>
      </c>
      <c r="P5" s="109" t="s">
        <v>5</v>
      </c>
    </row>
    <row r="6" spans="1:31" x14ac:dyDescent="0.3">
      <c r="B6" s="282" t="s">
        <v>30</v>
      </c>
      <c r="C6" s="283"/>
      <c r="D6" s="110" t="s">
        <v>6</v>
      </c>
      <c r="E6" s="15">
        <v>0.30554343081623747</v>
      </c>
      <c r="F6" s="16">
        <v>6.2418158009602792E-2</v>
      </c>
      <c r="G6" s="16">
        <v>0.28884038993161648</v>
      </c>
      <c r="H6" s="16">
        <v>0.25814054997817548</v>
      </c>
      <c r="I6" s="16">
        <v>6.2389058635239338E-2</v>
      </c>
      <c r="J6" s="17">
        <v>2.2668412629128474E-2</v>
      </c>
      <c r="K6" s="255" t="s">
        <v>87</v>
      </c>
      <c r="L6" s="256"/>
      <c r="M6" s="256"/>
      <c r="N6" s="256"/>
      <c r="O6" s="256"/>
      <c r="P6" s="257"/>
    </row>
    <row r="7" spans="1:31" x14ac:dyDescent="0.3">
      <c r="B7" s="284"/>
      <c r="C7" s="285"/>
      <c r="D7" s="111" t="s">
        <v>7</v>
      </c>
      <c r="E7" s="18">
        <v>0.16966552599624682</v>
      </c>
      <c r="F7" s="19">
        <v>2.914228943592008E-2</v>
      </c>
      <c r="G7" s="19">
        <v>0.15001655811899769</v>
      </c>
      <c r="H7" s="19">
        <v>0.53313463590536114</v>
      </c>
      <c r="I7" s="19">
        <v>0.10144607572579754</v>
      </c>
      <c r="J7" s="20">
        <v>1.6594914817676713E-2</v>
      </c>
      <c r="K7" s="258"/>
      <c r="L7" s="259"/>
      <c r="M7" s="259"/>
      <c r="N7" s="259"/>
      <c r="O7" s="259"/>
      <c r="P7" s="260"/>
    </row>
    <row r="8" spans="1:31" x14ac:dyDescent="0.3">
      <c r="B8" s="284"/>
      <c r="C8" s="285"/>
      <c r="D8" s="112" t="s">
        <v>8</v>
      </c>
      <c r="E8" s="21">
        <v>0.15114667338709678</v>
      </c>
      <c r="F8" s="22">
        <v>3.0052923387096774E-2</v>
      </c>
      <c r="G8" s="22">
        <v>7.5982862903225812E-2</v>
      </c>
      <c r="H8" s="22">
        <v>0.62493699596774188</v>
      </c>
      <c r="I8" s="22">
        <v>0.10338961693548387</v>
      </c>
      <c r="J8" s="23">
        <v>1.4490927419354838E-2</v>
      </c>
      <c r="K8" s="261"/>
      <c r="L8" s="262"/>
      <c r="M8" s="262"/>
      <c r="N8" s="262"/>
      <c r="O8" s="262"/>
      <c r="P8" s="263"/>
    </row>
    <row r="9" spans="1:31" ht="15" customHeight="1" x14ac:dyDescent="0.3">
      <c r="B9" s="284" t="s">
        <v>41</v>
      </c>
      <c r="C9" s="286" t="str">
        <f>D6</f>
        <v xml:space="preserve">Oslo kommune </v>
      </c>
      <c r="D9" s="113" t="s">
        <v>9</v>
      </c>
      <c r="E9" s="24">
        <v>0.4</v>
      </c>
      <c r="F9" s="25">
        <v>7.0000000000000007E-2</v>
      </c>
      <c r="G9" s="25">
        <v>0.33</v>
      </c>
      <c r="H9" s="25">
        <v>0.14000000000000001</v>
      </c>
      <c r="I9" s="25">
        <v>0.04</v>
      </c>
      <c r="J9" s="26">
        <v>0.02</v>
      </c>
      <c r="K9" s="24">
        <v>0.36</v>
      </c>
      <c r="L9" s="25">
        <v>6.8000000000000005E-2</v>
      </c>
      <c r="M9" s="25">
        <v>0.36099999999999999</v>
      </c>
      <c r="N9" s="25">
        <v>0.151</v>
      </c>
      <c r="O9" s="25">
        <v>3.7999999999999999E-2</v>
      </c>
      <c r="P9" s="26">
        <v>2.1000000000000001E-2</v>
      </c>
    </row>
    <row r="10" spans="1:31" ht="25.5" x14ac:dyDescent="0.3">
      <c r="B10" s="284"/>
      <c r="C10" s="286"/>
      <c r="D10" s="114" t="s">
        <v>103</v>
      </c>
      <c r="E10" s="27">
        <f>28%*E9/(E9+F9)</f>
        <v>0.23829787234042554</v>
      </c>
      <c r="F10" s="28">
        <f>28%*F9/(E9+F9)</f>
        <v>4.170212765957447E-2</v>
      </c>
      <c r="G10" s="28">
        <v>0.34</v>
      </c>
      <c r="H10" s="28">
        <f>39%*H9/(H9+I9)</f>
        <v>0.30333333333333334</v>
      </c>
      <c r="I10" s="28">
        <f>39%*I9/(H9+I9)</f>
        <v>8.6666666666666656E-2</v>
      </c>
      <c r="J10" s="29">
        <v>0</v>
      </c>
      <c r="K10" s="19">
        <f>14%*K9/(K9+L9)</f>
        <v>0.11775700934579439</v>
      </c>
      <c r="L10" s="19">
        <f>14%*L9/(K9+L9)</f>
        <v>2.2242990654205614E-2</v>
      </c>
      <c r="M10" s="19">
        <v>0.52</v>
      </c>
      <c r="N10" s="19">
        <f>34%*N9/(N9+O9)</f>
        <v>0.27164021164021168</v>
      </c>
      <c r="O10" s="19">
        <f>34%*O9/(N9+O9)</f>
        <v>6.835978835978837E-2</v>
      </c>
      <c r="P10" s="20">
        <v>0</v>
      </c>
    </row>
    <row r="11" spans="1:31" x14ac:dyDescent="0.3">
      <c r="B11" s="284"/>
      <c r="C11" s="286"/>
      <c r="D11" s="111" t="s">
        <v>10</v>
      </c>
      <c r="E11" s="18">
        <v>0.24662017930838195</v>
      </c>
      <c r="F11" s="19">
        <v>7.4284901095773445E-2</v>
      </c>
      <c r="G11" s="19">
        <v>0.2393624590863811</v>
      </c>
      <c r="H11" s="19">
        <v>0.33698591148427487</v>
      </c>
      <c r="I11" s="19">
        <v>7.8269531805891565E-2</v>
      </c>
      <c r="J11" s="20">
        <v>2.4477017219297001E-2</v>
      </c>
      <c r="K11" s="18">
        <v>0.23200000000000001</v>
      </c>
      <c r="L11" s="19">
        <v>7.3999999999999996E-2</v>
      </c>
      <c r="M11" s="19">
        <v>0.28899999999999998</v>
      </c>
      <c r="N11" s="19">
        <v>0.316</v>
      </c>
      <c r="O11" s="19">
        <v>6.7000000000000004E-2</v>
      </c>
      <c r="P11" s="20">
        <v>2.1000000000000001E-2</v>
      </c>
    </row>
    <row r="12" spans="1:31" x14ac:dyDescent="0.3">
      <c r="B12" s="284"/>
      <c r="C12" s="286"/>
      <c r="D12" s="111" t="s">
        <v>11</v>
      </c>
      <c r="E12" s="18">
        <v>0.25433783182559694</v>
      </c>
      <c r="F12" s="19">
        <v>4.4045676998368678E-2</v>
      </c>
      <c r="G12" s="19">
        <v>0.29660388551090017</v>
      </c>
      <c r="H12" s="19">
        <v>0.31588313806910873</v>
      </c>
      <c r="I12" s="19">
        <v>6.3324929556577189E-2</v>
      </c>
      <c r="J12" s="20">
        <v>2.5804538039448318E-2</v>
      </c>
      <c r="K12" s="18">
        <v>0.23699999999999999</v>
      </c>
      <c r="L12" s="19">
        <v>3.7999999999999999E-2</v>
      </c>
      <c r="M12" s="19">
        <v>0.23699999999999999</v>
      </c>
      <c r="N12" s="19">
        <v>0.39200000000000002</v>
      </c>
      <c r="O12" s="19">
        <v>7.4999999999999997E-2</v>
      </c>
      <c r="P12" s="20">
        <v>2.1000000000000001E-2</v>
      </c>
    </row>
    <row r="13" spans="1:31" x14ac:dyDescent="0.3">
      <c r="B13" s="284"/>
      <c r="C13" s="286"/>
      <c r="D13" s="112" t="s">
        <v>12</v>
      </c>
      <c r="E13" s="21">
        <v>0.2368907204774762</v>
      </c>
      <c r="F13" s="22">
        <v>5.1158163990336798E-2</v>
      </c>
      <c r="G13" s="22">
        <v>0.25721188006252665</v>
      </c>
      <c r="H13" s="22">
        <v>0.3532755435554924</v>
      </c>
      <c r="I13" s="22">
        <v>8.2847804462128749E-2</v>
      </c>
      <c r="J13" s="23">
        <v>1.861588745203922E-2</v>
      </c>
      <c r="K13" s="21">
        <v>0.25900000000000001</v>
      </c>
      <c r="L13" s="22">
        <v>4.2999999999999997E-2</v>
      </c>
      <c r="M13" s="22">
        <v>0.20899999999999999</v>
      </c>
      <c r="N13" s="22">
        <v>0.38400000000000001</v>
      </c>
      <c r="O13" s="22">
        <v>8.8999999999999996E-2</v>
      </c>
      <c r="P13" s="23">
        <v>1.6E-2</v>
      </c>
    </row>
    <row r="14" spans="1:31" x14ac:dyDescent="0.3">
      <c r="B14" s="284"/>
      <c r="C14" s="286" t="str">
        <f>D7</f>
        <v xml:space="preserve">Tidligere Akershus fylke </v>
      </c>
      <c r="D14" s="111" t="s">
        <v>42</v>
      </c>
      <c r="E14" s="18">
        <v>0.21506682867557717</v>
      </c>
      <c r="F14" s="19">
        <v>4.9817739975698661E-2</v>
      </c>
      <c r="G14" s="19">
        <v>0.19441069258809235</v>
      </c>
      <c r="H14" s="19">
        <v>0.44471445929526127</v>
      </c>
      <c r="I14" s="19">
        <v>8.2624544349939252E-2</v>
      </c>
      <c r="J14" s="20">
        <v>1.336573511543135E-2</v>
      </c>
      <c r="K14" s="18">
        <v>0.16607460035523977</v>
      </c>
      <c r="L14" s="19">
        <v>3.7300177619893425E-2</v>
      </c>
      <c r="M14" s="19">
        <v>0.18827708703374779</v>
      </c>
      <c r="N14" s="19">
        <v>0.5017761989342806</v>
      </c>
      <c r="O14" s="19">
        <v>9.5026642984014226E-2</v>
      </c>
      <c r="P14" s="20">
        <v>1.1545293072824156E-2</v>
      </c>
    </row>
    <row r="15" spans="1:31" x14ac:dyDescent="0.3">
      <c r="B15" s="284"/>
      <c r="C15" s="286"/>
      <c r="D15" s="111" t="s">
        <v>43</v>
      </c>
      <c r="E15" s="18">
        <v>0.23097826086956524</v>
      </c>
      <c r="F15" s="19">
        <v>7.3369565217391311E-2</v>
      </c>
      <c r="G15" s="19">
        <v>0.17934782608695651</v>
      </c>
      <c r="H15" s="19">
        <v>0.41304347826086951</v>
      </c>
      <c r="I15" s="19">
        <v>7.880434782608696E-2</v>
      </c>
      <c r="J15" s="20">
        <v>2.4456521739130436E-2</v>
      </c>
      <c r="K15" s="18">
        <v>0.15384615384615385</v>
      </c>
      <c r="L15" s="19">
        <v>6.4777327935222673E-2</v>
      </c>
      <c r="M15" s="19">
        <v>0.24898785425101214</v>
      </c>
      <c r="N15" s="19">
        <v>0.44129554655870445</v>
      </c>
      <c r="O15" s="19">
        <v>6.8825910931174086E-2</v>
      </c>
      <c r="P15" s="20">
        <v>2.2267206477732792E-2</v>
      </c>
    </row>
    <row r="16" spans="1:31" x14ac:dyDescent="0.3">
      <c r="B16" s="284"/>
      <c r="C16" s="286"/>
      <c r="D16" s="115" t="s">
        <v>104</v>
      </c>
      <c r="E16" s="27">
        <f>16%*E15/(E15+F15)</f>
        <v>0.12142857142857143</v>
      </c>
      <c r="F16" s="28">
        <f>16%*F15/(E15+F15)</f>
        <v>3.8571428571428569E-2</v>
      </c>
      <c r="G16" s="28">
        <v>0.26</v>
      </c>
      <c r="H16" s="28">
        <f>58%*H15/(H15+I15)</f>
        <v>0.48707182320441983</v>
      </c>
      <c r="I16" s="28">
        <f>58%*I15/(H15+I15)</f>
        <v>9.2928176795580103E-2</v>
      </c>
      <c r="J16" s="30">
        <v>0</v>
      </c>
      <c r="K16" s="19">
        <f>14%*K15/(K15+L15)</f>
        <v>9.8518518518518533E-2</v>
      </c>
      <c r="L16" s="19">
        <f>14%*L15/(K15+L15)</f>
        <v>4.1481481481481487E-2</v>
      </c>
      <c r="M16" s="19">
        <v>0.4</v>
      </c>
      <c r="N16" s="19">
        <f>40%*N15/(N15+O15)</f>
        <v>0.34603174603174602</v>
      </c>
      <c r="O16" s="19">
        <f>40%*O15/(N15+O15)</f>
        <v>5.3968253968253964E-2</v>
      </c>
      <c r="P16" s="20">
        <v>0</v>
      </c>
    </row>
    <row r="17" spans="2:16" x14ac:dyDescent="0.3">
      <c r="B17" s="284"/>
      <c r="C17" s="286"/>
      <c r="D17" s="111" t="s">
        <v>44</v>
      </c>
      <c r="E17" s="18">
        <v>0.1728525980911983</v>
      </c>
      <c r="F17" s="19">
        <v>4.418522446094026E-2</v>
      </c>
      <c r="G17" s="19">
        <v>0.18522446094026157</v>
      </c>
      <c r="H17" s="19">
        <v>0.49098621420996819</v>
      </c>
      <c r="I17" s="19">
        <v>8.5896076352067863E-2</v>
      </c>
      <c r="J17" s="20">
        <v>2.0855425945563805E-2</v>
      </c>
      <c r="K17" s="18">
        <v>0.17222425796995236</v>
      </c>
      <c r="L17" s="19">
        <v>4.0674239648222789E-2</v>
      </c>
      <c r="M17" s="19">
        <v>0.16855991205569809</v>
      </c>
      <c r="N17" s="19">
        <v>0.52070355441553684</v>
      </c>
      <c r="O17" s="19">
        <v>8.3547086844998161E-2</v>
      </c>
      <c r="P17" s="20">
        <v>1.4290949065591791E-2</v>
      </c>
    </row>
    <row r="18" spans="2:16" x14ac:dyDescent="0.3">
      <c r="B18" s="284"/>
      <c r="C18" s="286"/>
      <c r="D18" s="111" t="s">
        <v>45</v>
      </c>
      <c r="E18" s="18">
        <v>0.1529808773903262</v>
      </c>
      <c r="F18" s="19">
        <v>1.6310461192350956E-2</v>
      </c>
      <c r="G18" s="19">
        <v>0.17829021372328457</v>
      </c>
      <c r="H18" s="19">
        <v>0.52587176602924635</v>
      </c>
      <c r="I18" s="19">
        <v>0.10292463442069741</v>
      </c>
      <c r="J18" s="20">
        <v>2.3622047244094488E-2</v>
      </c>
      <c r="K18" s="18">
        <v>0.12810707456978968</v>
      </c>
      <c r="L18" s="19">
        <v>1.6730401529636712E-2</v>
      </c>
      <c r="M18" s="19">
        <v>0.13288718929254303</v>
      </c>
      <c r="N18" s="19">
        <v>0.59608030592734229</v>
      </c>
      <c r="O18" s="19">
        <v>0.10707456978967496</v>
      </c>
      <c r="P18" s="20">
        <v>1.9120458891013385E-2</v>
      </c>
    </row>
    <row r="19" spans="2:16" x14ac:dyDescent="0.3">
      <c r="B19" s="284"/>
      <c r="C19" s="286"/>
      <c r="D19" s="111" t="s">
        <v>46</v>
      </c>
      <c r="E19" s="18">
        <v>0.22312190733243364</v>
      </c>
      <c r="F19" s="19">
        <v>3.1488978857399909E-2</v>
      </c>
      <c r="G19" s="19">
        <v>0.16509221772379667</v>
      </c>
      <c r="H19" s="19">
        <v>0.48020692757534861</v>
      </c>
      <c r="I19" s="19">
        <v>8.7494376968061185E-2</v>
      </c>
      <c r="J19" s="20">
        <v>1.2595591542959963E-2</v>
      </c>
      <c r="K19" s="18">
        <v>0.22561429635145194</v>
      </c>
      <c r="L19" s="19">
        <v>2.8046661702655747E-2</v>
      </c>
      <c r="M19" s="19">
        <v>0.14544551998014396</v>
      </c>
      <c r="N19" s="19">
        <v>0.49739389426656738</v>
      </c>
      <c r="O19" s="19">
        <v>9.5557210225862499E-2</v>
      </c>
      <c r="P19" s="20">
        <v>7.942417473318442E-3</v>
      </c>
    </row>
    <row r="20" spans="2:16" x14ac:dyDescent="0.3">
      <c r="B20" s="284"/>
      <c r="C20" s="286"/>
      <c r="D20" s="115" t="s">
        <v>105</v>
      </c>
      <c r="E20" s="27">
        <f>17%*E19/(E19+F19)</f>
        <v>0.14897526501766786</v>
      </c>
      <c r="F20" s="28">
        <f>17%*F19/(E19+F19)</f>
        <v>2.1024734982332156E-2</v>
      </c>
      <c r="G20" s="28">
        <v>0.23</v>
      </c>
      <c r="H20" s="28">
        <f>60%*H19/(H19+I19)</f>
        <v>0.50752773375594296</v>
      </c>
      <c r="I20" s="28">
        <f>60%*I19/(H19+I19)</f>
        <v>9.247226624405705E-2</v>
      </c>
      <c r="J20" s="29">
        <v>0</v>
      </c>
      <c r="K20" s="19">
        <f>24%*K19/(K19+L19)</f>
        <v>0.21346379647749508</v>
      </c>
      <c r="L20" s="19">
        <f>24%*L19/(K19+L19)</f>
        <v>2.6536203522504895E-2</v>
      </c>
      <c r="M20" s="19">
        <v>0.19</v>
      </c>
      <c r="N20" s="19">
        <f>57%*N19/(N19+O19)</f>
        <v>0.47814148179154453</v>
      </c>
      <c r="O20" s="19">
        <f>57%*O19/(N19+O19)</f>
        <v>9.185851820845542E-2</v>
      </c>
      <c r="P20" s="20">
        <v>0</v>
      </c>
    </row>
    <row r="21" spans="2:16" x14ac:dyDescent="0.3">
      <c r="B21" s="284"/>
      <c r="C21" s="286"/>
      <c r="D21" s="111" t="s">
        <v>47</v>
      </c>
      <c r="E21" s="18">
        <v>0.12473392933163048</v>
      </c>
      <c r="F21" s="19">
        <v>1.7454235845040442E-2</v>
      </c>
      <c r="G21" s="19">
        <v>0.12537249893571734</v>
      </c>
      <c r="H21" s="19">
        <v>0.59706257982120048</v>
      </c>
      <c r="I21" s="19">
        <v>0.11707109408258834</v>
      </c>
      <c r="J21" s="20">
        <v>1.8305661983822902E-2</v>
      </c>
      <c r="K21" s="18">
        <v>0.13160291438979962</v>
      </c>
      <c r="L21" s="19">
        <v>2.4134790528233151E-2</v>
      </c>
      <c r="M21" s="19">
        <v>9.8132969034608386E-2</v>
      </c>
      <c r="N21" s="19">
        <v>0.61202185792349728</v>
      </c>
      <c r="O21" s="19">
        <v>0.1145264116575592</v>
      </c>
      <c r="P21" s="20">
        <v>1.9581056466302368E-2</v>
      </c>
    </row>
    <row r="22" spans="2:16" x14ac:dyDescent="0.3">
      <c r="B22" s="284"/>
      <c r="C22" s="286"/>
      <c r="D22" s="115" t="s">
        <v>106</v>
      </c>
      <c r="E22" s="27">
        <f>18%*E23/(E23+F23)</f>
        <v>0.15464788732394366</v>
      </c>
      <c r="F22" s="28">
        <f>18%*F23/(E23+F23)</f>
        <v>2.5352112676056339E-2</v>
      </c>
      <c r="G22" s="28">
        <v>0.26</v>
      </c>
      <c r="H22" s="28">
        <f>56%*H23/(H23+I23)</f>
        <v>0.47471394037066889</v>
      </c>
      <c r="I22" s="28">
        <f>56%*I23/(H23+I23)</f>
        <v>8.5286059629331182E-2</v>
      </c>
      <c r="J22" s="29">
        <v>0</v>
      </c>
      <c r="K22" s="19">
        <f>15%*K23/(K23+L23)</f>
        <v>0.12776548672566373</v>
      </c>
      <c r="L22" s="19">
        <f>15%*L23/(K23+L23)</f>
        <v>2.2234513274336287E-2</v>
      </c>
      <c r="M22" s="19">
        <v>0.36</v>
      </c>
      <c r="N22" s="19">
        <f>49%*N23/(N23+O23)</f>
        <v>0.41426862925482982</v>
      </c>
      <c r="O22" s="19">
        <f>49%*O23/(N23+O23)</f>
        <v>7.5731370745170196E-2</v>
      </c>
      <c r="P22" s="163">
        <v>0</v>
      </c>
    </row>
    <row r="23" spans="2:16" x14ac:dyDescent="0.3">
      <c r="B23" s="284"/>
      <c r="C23" s="286"/>
      <c r="D23" s="111" t="s">
        <v>48</v>
      </c>
      <c r="E23" s="18">
        <v>0.19823584029712163</v>
      </c>
      <c r="F23" s="19">
        <v>3.2497678737233054E-2</v>
      </c>
      <c r="G23" s="19">
        <v>0.18198700092850512</v>
      </c>
      <c r="H23" s="19">
        <v>0.4883936861652739</v>
      </c>
      <c r="I23" s="19">
        <v>8.7743732590529241E-2</v>
      </c>
      <c r="J23" s="20">
        <v>1.1142061281337047E-2</v>
      </c>
      <c r="K23" s="18">
        <v>0.21448467966573814</v>
      </c>
      <c r="L23" s="19">
        <v>3.732590529247911E-2</v>
      </c>
      <c r="M23" s="19">
        <v>0.13314763231197771</v>
      </c>
      <c r="N23" s="19">
        <v>0.51197771587743734</v>
      </c>
      <c r="O23" s="19">
        <v>9.3593314763231211E-2</v>
      </c>
      <c r="P23" s="20">
        <v>9.4707520891364905E-3</v>
      </c>
    </row>
    <row r="24" spans="2:16" x14ac:dyDescent="0.3">
      <c r="B24" s="284"/>
      <c r="C24" s="286"/>
      <c r="D24" s="112" t="s">
        <v>49</v>
      </c>
      <c r="E24" s="21">
        <v>0.18361642657493016</v>
      </c>
      <c r="F24" s="22">
        <v>3.0316061062137176E-2</v>
      </c>
      <c r="G24" s="22">
        <v>0.16555579445280585</v>
      </c>
      <c r="H24" s="22">
        <v>0.49301225542894</v>
      </c>
      <c r="I24" s="22">
        <v>0.10836379273274564</v>
      </c>
      <c r="J24" s="23">
        <v>1.9135669748441195E-2</v>
      </c>
      <c r="K24" s="21">
        <v>0.17373880245167375</v>
      </c>
      <c r="L24" s="22">
        <v>3.1824611032531827E-2</v>
      </c>
      <c r="M24" s="22">
        <v>0.12116925978312115</v>
      </c>
      <c r="N24" s="22">
        <v>0.54031117397454032</v>
      </c>
      <c r="O24" s="22">
        <v>0.11291843470061291</v>
      </c>
      <c r="P24" s="23">
        <v>2.0037718057520037E-2</v>
      </c>
    </row>
    <row r="25" spans="2:16" x14ac:dyDescent="0.3">
      <c r="B25" s="284"/>
      <c r="C25" s="286" t="str">
        <f>D8</f>
        <v xml:space="preserve">Tidligere Buskerud fylke </v>
      </c>
      <c r="D25" s="111" t="s">
        <v>50</v>
      </c>
      <c r="E25" s="18">
        <v>0.30098831985624436</v>
      </c>
      <c r="F25" s="19">
        <v>5.7502246181491475E-2</v>
      </c>
      <c r="G25" s="19">
        <v>0.11590296495956873</v>
      </c>
      <c r="H25" s="19">
        <v>0.41689128481581311</v>
      </c>
      <c r="I25" s="19">
        <v>9.7035040431266845E-2</v>
      </c>
      <c r="J25" s="20">
        <v>1.1680143755615456E-2</v>
      </c>
      <c r="K25" s="18">
        <v>0.26883206634416035</v>
      </c>
      <c r="L25" s="19">
        <v>4.3538355217691775E-2</v>
      </c>
      <c r="M25" s="19">
        <v>0.11886662059433312</v>
      </c>
      <c r="N25" s="19">
        <v>0.46302695231513474</v>
      </c>
      <c r="O25" s="19">
        <v>9.5369730476848658E-2</v>
      </c>
      <c r="P25" s="20">
        <v>1.0366275051831375E-2</v>
      </c>
    </row>
    <row r="26" spans="2:16" x14ac:dyDescent="0.3">
      <c r="B26" s="284"/>
      <c r="C26" s="286"/>
      <c r="D26" s="111" t="s">
        <v>51</v>
      </c>
      <c r="E26" s="18">
        <v>0.15402843601895735</v>
      </c>
      <c r="F26" s="19">
        <v>5.5687203791469193E-2</v>
      </c>
      <c r="G26" s="19">
        <v>0.11611374407582939</v>
      </c>
      <c r="H26" s="19">
        <v>0.55094786729857825</v>
      </c>
      <c r="I26" s="19">
        <v>9.8341232227488154E-2</v>
      </c>
      <c r="J26" s="20">
        <v>2.4881516587677725E-2</v>
      </c>
      <c r="K26" s="18">
        <v>0.17552334943639292</v>
      </c>
      <c r="L26" s="19">
        <v>5.3140096618357481E-2</v>
      </c>
      <c r="M26" s="19">
        <v>8.2125603864734303E-2</v>
      </c>
      <c r="N26" s="19">
        <v>0.56682769726247983</v>
      </c>
      <c r="O26" s="19">
        <v>9.500805152979068E-2</v>
      </c>
      <c r="P26" s="20">
        <v>2.7375201288244767E-2</v>
      </c>
    </row>
    <row r="27" spans="2:16" x14ac:dyDescent="0.3">
      <c r="B27" s="284"/>
      <c r="C27" s="286"/>
      <c r="D27" s="111" t="s">
        <v>52</v>
      </c>
      <c r="E27" s="18">
        <v>0.17133163698049195</v>
      </c>
      <c r="F27" s="19">
        <v>2.2052586938083117E-2</v>
      </c>
      <c r="G27" s="19">
        <v>0.1077184054283291</v>
      </c>
      <c r="H27" s="19">
        <v>0.57336726039016117</v>
      </c>
      <c r="I27" s="19">
        <v>0.10941475826972011</v>
      </c>
      <c r="J27" s="20">
        <v>1.6115351993214587E-2</v>
      </c>
      <c r="K27" s="18">
        <v>0.18632075471698112</v>
      </c>
      <c r="L27" s="19">
        <v>1.7688679245283018E-2</v>
      </c>
      <c r="M27" s="19">
        <v>7.6650943396226412E-2</v>
      </c>
      <c r="N27" s="19">
        <v>0.60259433962264153</v>
      </c>
      <c r="O27" s="19">
        <v>0.10495283018867925</v>
      </c>
      <c r="P27" s="20">
        <v>1.179245283018868E-2</v>
      </c>
    </row>
    <row r="28" spans="2:16" ht="17.25" thickBot="1" x14ac:dyDescent="0.35">
      <c r="B28" s="288"/>
      <c r="C28" s="287"/>
      <c r="D28" s="116" t="s">
        <v>53</v>
      </c>
      <c r="E28" s="31">
        <v>0.16481639624252775</v>
      </c>
      <c r="F28" s="32">
        <v>3.0742954739538857E-2</v>
      </c>
      <c r="G28" s="32">
        <v>8.3689154568744664E-2</v>
      </c>
      <c r="H28" s="32">
        <v>0.59863364645602046</v>
      </c>
      <c r="I28" s="32">
        <v>0.10076857386848846</v>
      </c>
      <c r="J28" s="33">
        <v>2.1349274124679761E-2</v>
      </c>
      <c r="K28" s="31">
        <v>0.16568627450980389</v>
      </c>
      <c r="L28" s="32">
        <v>3.3333333333333333E-2</v>
      </c>
      <c r="M28" s="32">
        <v>6.8627450980392163E-2</v>
      </c>
      <c r="N28" s="32">
        <v>0.60196078431372546</v>
      </c>
      <c r="O28" s="32">
        <v>0.11470588235294117</v>
      </c>
      <c r="P28" s="33">
        <v>1.5686274509803921E-2</v>
      </c>
    </row>
    <row r="30" spans="2:16" ht="17.25" thickBot="1" x14ac:dyDescent="0.35">
      <c r="D30" s="8"/>
      <c r="E30" s="8"/>
      <c r="F30" s="8"/>
      <c r="G30" s="8"/>
      <c r="H30" s="8"/>
      <c r="I30" s="8"/>
    </row>
    <row r="31" spans="2:16" ht="17.25" x14ac:dyDescent="0.3">
      <c r="E31" s="270" t="s">
        <v>35</v>
      </c>
      <c r="F31" s="271"/>
      <c r="G31" s="272"/>
      <c r="H31" s="270" t="s">
        <v>38</v>
      </c>
      <c r="I31" s="271"/>
      <c r="J31" s="272"/>
    </row>
    <row r="32" spans="2:16" ht="26.25" thickBot="1" x14ac:dyDescent="0.35">
      <c r="D32" s="9"/>
      <c r="E32" s="160" t="s">
        <v>33</v>
      </c>
      <c r="F32" s="161" t="s">
        <v>36</v>
      </c>
      <c r="G32" s="162" t="s">
        <v>34</v>
      </c>
      <c r="H32" s="125" t="s">
        <v>33</v>
      </c>
      <c r="I32" s="108" t="s">
        <v>36</v>
      </c>
      <c r="J32" s="109" t="s">
        <v>34</v>
      </c>
    </row>
    <row r="33" spans="2:10" x14ac:dyDescent="0.3">
      <c r="B33" s="276" t="s">
        <v>30</v>
      </c>
      <c r="C33" s="277"/>
      <c r="D33" s="117" t="s">
        <v>6</v>
      </c>
      <c r="E33" s="34">
        <v>0.34300000000000003</v>
      </c>
      <c r="F33" s="35">
        <v>0.65299999999999991</v>
      </c>
      <c r="G33" s="154">
        <v>4.0000000000000001E-3</v>
      </c>
      <c r="H33" s="36">
        <v>0.31</v>
      </c>
      <c r="I33" s="35">
        <v>0.68</v>
      </c>
      <c r="J33" s="154">
        <v>0.01</v>
      </c>
    </row>
    <row r="34" spans="2:10" x14ac:dyDescent="0.3">
      <c r="B34" s="278"/>
      <c r="C34" s="279"/>
      <c r="D34" s="118" t="s">
        <v>7</v>
      </c>
      <c r="E34" s="37">
        <v>0.41099999999999998</v>
      </c>
      <c r="F34" s="38">
        <v>0.55699999999999994</v>
      </c>
      <c r="G34" s="155">
        <v>3.2000000000000001E-2</v>
      </c>
      <c r="H34" s="39">
        <v>0.44</v>
      </c>
      <c r="I34" s="38">
        <v>0.54200000000000004</v>
      </c>
      <c r="J34" s="155">
        <v>1.7999999999999999E-2</v>
      </c>
    </row>
    <row r="35" spans="2:10" x14ac:dyDescent="0.3">
      <c r="B35" s="280"/>
      <c r="C35" s="281"/>
      <c r="D35" s="119" t="s">
        <v>8</v>
      </c>
      <c r="E35" s="40">
        <v>0.51900000000000002</v>
      </c>
      <c r="F35" s="41">
        <v>0.43199999999999994</v>
      </c>
      <c r="G35" s="156">
        <v>4.9000000000000002E-2</v>
      </c>
      <c r="H35" s="42">
        <v>0.623</v>
      </c>
      <c r="I35" s="41">
        <v>0.36699999999999999</v>
      </c>
      <c r="J35" s="156">
        <v>0.01</v>
      </c>
    </row>
    <row r="36" spans="2:10" ht="15" customHeight="1" x14ac:dyDescent="0.3">
      <c r="B36" s="241" t="s">
        <v>41</v>
      </c>
      <c r="C36" s="273" t="str">
        <f>D33</f>
        <v xml:space="preserve">Oslo kommune </v>
      </c>
      <c r="D36" s="120" t="s">
        <v>24</v>
      </c>
      <c r="E36" s="43">
        <v>0.42</v>
      </c>
      <c r="F36" s="44">
        <v>0.57600000000000007</v>
      </c>
      <c r="G36" s="157">
        <v>5.0000000000000001E-3</v>
      </c>
      <c r="H36" s="45">
        <v>0.39</v>
      </c>
      <c r="I36" s="44">
        <v>0.60299999999999998</v>
      </c>
      <c r="J36" s="157">
        <v>7.0000000000000001E-3</v>
      </c>
    </row>
    <row r="37" spans="2:10" x14ac:dyDescent="0.3">
      <c r="B37" s="242"/>
      <c r="C37" s="274"/>
      <c r="D37" s="120" t="s">
        <v>10</v>
      </c>
      <c r="E37" s="43">
        <v>0.27600000000000002</v>
      </c>
      <c r="F37" s="44">
        <v>0.72300000000000009</v>
      </c>
      <c r="G37" s="157">
        <v>0</v>
      </c>
      <c r="H37" s="45">
        <v>0.27200000000000002</v>
      </c>
      <c r="I37" s="44">
        <v>0.72399999999999998</v>
      </c>
      <c r="J37" s="157">
        <v>0</v>
      </c>
    </row>
    <row r="38" spans="2:10" x14ac:dyDescent="0.3">
      <c r="B38" s="242"/>
      <c r="C38" s="274"/>
      <c r="D38" s="120" t="s">
        <v>11</v>
      </c>
      <c r="E38" s="43">
        <v>0.29599999999999999</v>
      </c>
      <c r="F38" s="44">
        <v>0.69799999999999995</v>
      </c>
      <c r="G38" s="157">
        <v>7.0000000000000001E-3</v>
      </c>
      <c r="H38" s="45">
        <v>0.34499999999999997</v>
      </c>
      <c r="I38" s="44">
        <v>0.65200000000000002</v>
      </c>
      <c r="J38" s="157">
        <v>0</v>
      </c>
    </row>
    <row r="39" spans="2:10" x14ac:dyDescent="0.3">
      <c r="B39" s="242"/>
      <c r="C39" s="275"/>
      <c r="D39" s="121" t="s">
        <v>12</v>
      </c>
      <c r="E39" s="46">
        <v>0.27300000000000002</v>
      </c>
      <c r="F39" s="47">
        <v>0.72399999999999998</v>
      </c>
      <c r="G39" s="158">
        <v>3.0000000000000001E-3</v>
      </c>
      <c r="H39" s="48">
        <v>0.26800000000000002</v>
      </c>
      <c r="I39" s="47">
        <v>0.72699999999999998</v>
      </c>
      <c r="J39" s="158">
        <v>5.0000000000000001E-3</v>
      </c>
    </row>
    <row r="40" spans="2:10" x14ac:dyDescent="0.3">
      <c r="B40" s="242"/>
      <c r="C40" s="273" t="str">
        <f>D34</f>
        <v xml:space="preserve">Tidligere Akershus fylke </v>
      </c>
      <c r="D40" s="122" t="s">
        <v>25</v>
      </c>
      <c r="E40" s="49">
        <v>0.38700000000000001</v>
      </c>
      <c r="F40" s="50">
        <v>0.57000000000000006</v>
      </c>
      <c r="G40" s="159">
        <v>4.3999999999999997E-2</v>
      </c>
      <c r="H40" s="51">
        <v>0.42399999999999999</v>
      </c>
      <c r="I40" s="50">
        <v>0.55400000000000005</v>
      </c>
      <c r="J40" s="159">
        <v>2.3E-2</v>
      </c>
    </row>
    <row r="41" spans="2:10" x14ac:dyDescent="0.3">
      <c r="B41" s="242"/>
      <c r="C41" s="274"/>
      <c r="D41" s="120" t="s">
        <v>14</v>
      </c>
      <c r="E41" s="43">
        <v>0.49099999999999999</v>
      </c>
      <c r="F41" s="44">
        <v>0.504</v>
      </c>
      <c r="G41" s="157">
        <v>5.0000000000000001E-3</v>
      </c>
      <c r="H41" s="45">
        <v>0.56499999999999995</v>
      </c>
      <c r="I41" s="44">
        <v>0.43200000000000005</v>
      </c>
      <c r="J41" s="157">
        <v>0</v>
      </c>
    </row>
    <row r="42" spans="2:10" x14ac:dyDescent="0.3">
      <c r="B42" s="242"/>
      <c r="C42" s="275"/>
      <c r="D42" s="121" t="s">
        <v>16</v>
      </c>
      <c r="E42" s="264" t="s">
        <v>54</v>
      </c>
      <c r="F42" s="265"/>
      <c r="G42" s="266"/>
      <c r="H42" s="264" t="s">
        <v>54</v>
      </c>
      <c r="I42" s="265"/>
      <c r="J42" s="266"/>
    </row>
    <row r="43" spans="2:10" ht="17.25" thickBot="1" x14ac:dyDescent="0.35">
      <c r="B43" s="243"/>
      <c r="C43" s="123" t="str">
        <f>D35</f>
        <v xml:space="preserve">Tidligere Buskerud fylke </v>
      </c>
      <c r="D43" s="124" t="s">
        <v>17</v>
      </c>
      <c r="E43" s="267"/>
      <c r="F43" s="268"/>
      <c r="G43" s="269"/>
      <c r="H43" s="267"/>
      <c r="I43" s="268"/>
      <c r="J43" s="269"/>
    </row>
  </sheetData>
  <mergeCells count="16">
    <mergeCell ref="C36:C39"/>
    <mergeCell ref="B33:C35"/>
    <mergeCell ref="B6:C8"/>
    <mergeCell ref="C40:C42"/>
    <mergeCell ref="E31:G31"/>
    <mergeCell ref="B36:B43"/>
    <mergeCell ref="C25:C28"/>
    <mergeCell ref="C9:C13"/>
    <mergeCell ref="C14:C24"/>
    <mergeCell ref="B9:B28"/>
    <mergeCell ref="K6:P8"/>
    <mergeCell ref="E4:J4"/>
    <mergeCell ref="K4:P4"/>
    <mergeCell ref="H42:J43"/>
    <mergeCell ref="E42:G43"/>
    <mergeCell ref="H31:J3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2B2A-8D84-4506-A2EC-B31429C4ACBC}">
  <dimension ref="A1:AE29"/>
  <sheetViews>
    <sheetView showGridLines="0" workbookViewId="0">
      <selection activeCell="I18" sqref="I18"/>
    </sheetView>
  </sheetViews>
  <sheetFormatPr defaultColWidth="9.140625" defaultRowHeight="16.5" x14ac:dyDescent="0.3"/>
  <cols>
    <col min="1" max="1" width="9.140625" style="1"/>
    <col min="2" max="2" width="30.140625" style="1" customWidth="1"/>
    <col min="3" max="16384" width="9.140625" style="1"/>
  </cols>
  <sheetData>
    <row r="1" spans="1:31" ht="24" customHeight="1" x14ac:dyDescent="0.3">
      <c r="A1" s="102"/>
      <c r="B1" s="104" t="s">
        <v>115</v>
      </c>
      <c r="C1" s="103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3" spans="1:31" ht="17.25" thickBot="1" x14ac:dyDescent="0.35"/>
    <row r="4" spans="1:31" ht="24" customHeight="1" x14ac:dyDescent="0.3">
      <c r="B4" s="88" t="s">
        <v>107</v>
      </c>
      <c r="C4" s="289" t="s">
        <v>108</v>
      </c>
      <c r="D4" s="290"/>
      <c r="E4" s="290"/>
      <c r="F4" s="290"/>
      <c r="G4" s="291"/>
      <c r="H4" s="292" t="s">
        <v>109</v>
      </c>
      <c r="I4" s="290"/>
      <c r="J4" s="290"/>
      <c r="K4" s="290"/>
      <c r="L4" s="293"/>
    </row>
    <row r="5" spans="1:31" x14ac:dyDescent="0.3">
      <c r="B5" s="83"/>
      <c r="C5" s="149" t="s">
        <v>0</v>
      </c>
      <c r="D5" s="150" t="s">
        <v>1</v>
      </c>
      <c r="E5" s="150" t="s">
        <v>110</v>
      </c>
      <c r="F5" s="150" t="s">
        <v>3</v>
      </c>
      <c r="G5" s="151" t="s">
        <v>4</v>
      </c>
      <c r="H5" s="152" t="s">
        <v>0</v>
      </c>
      <c r="I5" s="150" t="s">
        <v>1</v>
      </c>
      <c r="J5" s="150" t="s">
        <v>110</v>
      </c>
      <c r="K5" s="150" t="s">
        <v>3</v>
      </c>
      <c r="L5" s="153" t="s">
        <v>4</v>
      </c>
    </row>
    <row r="6" spans="1:31" x14ac:dyDescent="0.3">
      <c r="B6" s="146" t="s">
        <v>9</v>
      </c>
      <c r="C6" s="93">
        <v>0</v>
      </c>
      <c r="D6" s="85">
        <v>0</v>
      </c>
      <c r="E6" s="85">
        <v>0</v>
      </c>
      <c r="F6" s="85">
        <v>0</v>
      </c>
      <c r="G6" s="86">
        <v>0</v>
      </c>
      <c r="H6" s="84">
        <f>C7</f>
        <v>3.8000000000000006E-2</v>
      </c>
      <c r="I6" s="85">
        <f t="shared" ref="I6:L6" si="0">D7</f>
        <v>1.15E-2</v>
      </c>
      <c r="J6" s="85">
        <f t="shared" si="0"/>
        <v>6.0000000000000053E-3</v>
      </c>
      <c r="K6" s="85">
        <f t="shared" si="0"/>
        <v>-5.400000000000002E-2</v>
      </c>
      <c r="L6" s="94">
        <f t="shared" si="0"/>
        <v>-3.9999999999999966E-3</v>
      </c>
    </row>
    <row r="7" spans="1:31" x14ac:dyDescent="0.3">
      <c r="B7" s="147" t="s">
        <v>6</v>
      </c>
      <c r="C7" s="93">
        <v>3.8000000000000006E-2</v>
      </c>
      <c r="D7" s="85">
        <v>1.15E-2</v>
      </c>
      <c r="E7" s="85">
        <v>6.0000000000000053E-3</v>
      </c>
      <c r="F7" s="85">
        <v>-5.400000000000002E-2</v>
      </c>
      <c r="G7" s="86">
        <v>-3.9999999999999966E-3</v>
      </c>
      <c r="H7" s="84">
        <v>7.6000000000000012E-2</v>
      </c>
      <c r="I7" s="85">
        <v>2.3E-2</v>
      </c>
      <c r="J7" s="85">
        <v>1.2000000000000011E-2</v>
      </c>
      <c r="K7" s="85">
        <v>-0.108</v>
      </c>
      <c r="L7" s="94">
        <v>-7.9999999999999932E-3</v>
      </c>
    </row>
    <row r="8" spans="1:31" x14ac:dyDescent="0.3">
      <c r="B8" s="147" t="s">
        <v>7</v>
      </c>
      <c r="C8" s="93">
        <v>4.0499999999999994E-2</v>
      </c>
      <c r="D8" s="85">
        <v>1.1000000000000001E-2</v>
      </c>
      <c r="E8" s="226" t="s">
        <v>187</v>
      </c>
      <c r="F8" s="85">
        <v>-4.8999999999999988E-2</v>
      </c>
      <c r="G8" s="86">
        <v>3.0499999999999999E-2</v>
      </c>
      <c r="H8" s="84">
        <v>8.0999999999999989E-2</v>
      </c>
      <c r="I8" s="85">
        <v>2.2000000000000002E-2</v>
      </c>
      <c r="J8" s="226" t="s">
        <v>187</v>
      </c>
      <c r="K8" s="85">
        <v>-9.7999999999999976E-2</v>
      </c>
      <c r="L8" s="94">
        <v>6.0999999999999999E-2</v>
      </c>
    </row>
    <row r="9" spans="1:31" ht="17.25" thickBot="1" x14ac:dyDescent="0.35">
      <c r="B9" s="148" t="s">
        <v>8</v>
      </c>
      <c r="C9" s="97">
        <v>5.7499999999999996E-2</v>
      </c>
      <c r="D9" s="227" t="s">
        <v>187</v>
      </c>
      <c r="E9" s="98">
        <v>3.15E-2</v>
      </c>
      <c r="F9" s="98">
        <v>-0.1</v>
      </c>
      <c r="G9" s="100">
        <v>1.4499999999999999E-2</v>
      </c>
      <c r="H9" s="101">
        <v>0.11499999999999999</v>
      </c>
      <c r="I9" s="227" t="s">
        <v>187</v>
      </c>
      <c r="J9" s="98">
        <v>6.3E-2</v>
      </c>
      <c r="K9" s="98">
        <v>-0.2</v>
      </c>
      <c r="L9" s="99">
        <v>2.8999999999999998E-2</v>
      </c>
    </row>
    <row r="10" spans="1:31" x14ac:dyDescent="0.3">
      <c r="C10" s="13" t="s">
        <v>188</v>
      </c>
    </row>
    <row r="11" spans="1:31" ht="17.25" thickBot="1" x14ac:dyDescent="0.35">
      <c r="C11" s="2"/>
      <c r="D11" s="2"/>
      <c r="E11" s="2"/>
      <c r="F11" s="2"/>
      <c r="G11" s="2"/>
      <c r="J11" s="3"/>
      <c r="K11" s="3"/>
      <c r="L11" s="4"/>
    </row>
    <row r="12" spans="1:31" ht="21" customHeight="1" x14ac:dyDescent="0.3">
      <c r="B12" s="89" t="s">
        <v>111</v>
      </c>
      <c r="C12" s="289" t="s">
        <v>112</v>
      </c>
      <c r="D12" s="290"/>
      <c r="E12" s="290"/>
      <c r="F12" s="290"/>
      <c r="G12" s="293"/>
      <c r="J12" s="3"/>
      <c r="K12" s="3"/>
      <c r="L12" s="4"/>
    </row>
    <row r="13" spans="1:31" x14ac:dyDescent="0.3">
      <c r="B13" s="83"/>
      <c r="C13" s="149" t="s">
        <v>0</v>
      </c>
      <c r="D13" s="150" t="s">
        <v>1</v>
      </c>
      <c r="E13" s="150" t="s">
        <v>110</v>
      </c>
      <c r="F13" s="150" t="s">
        <v>3</v>
      </c>
      <c r="G13" s="153" t="s">
        <v>4</v>
      </c>
      <c r="J13" s="3"/>
      <c r="K13" s="3"/>
      <c r="L13" s="4"/>
    </row>
    <row r="14" spans="1:31" x14ac:dyDescent="0.3">
      <c r="B14" s="146" t="str">
        <f>B6</f>
        <v xml:space="preserve">Indre Oslo </v>
      </c>
      <c r="C14" s="91">
        <v>0</v>
      </c>
      <c r="D14" s="90">
        <v>0</v>
      </c>
      <c r="E14" s="90">
        <v>0</v>
      </c>
      <c r="F14" s="90">
        <v>0</v>
      </c>
      <c r="G14" s="92">
        <v>0</v>
      </c>
      <c r="J14" s="3"/>
      <c r="K14" s="3"/>
      <c r="L14" s="4"/>
    </row>
    <row r="15" spans="1:31" x14ac:dyDescent="0.3">
      <c r="B15" s="147" t="str">
        <f t="shared" ref="B15:B17" si="1">B7</f>
        <v xml:space="preserve">Oslo kommune </v>
      </c>
      <c r="C15" s="93">
        <v>1.5000000000000013E-2</v>
      </c>
      <c r="D15" s="85">
        <v>8.9999999999999941E-3</v>
      </c>
      <c r="E15" s="85">
        <v>1.0000000000000009E-2</v>
      </c>
      <c r="F15" s="85">
        <v>-4.5999999999999985E-2</v>
      </c>
      <c r="G15" s="94">
        <v>1.9000000000000003E-2</v>
      </c>
      <c r="J15" s="3"/>
      <c r="K15" s="3"/>
      <c r="L15" s="4"/>
    </row>
    <row r="16" spans="1:31" x14ac:dyDescent="0.3">
      <c r="B16" s="147" t="str">
        <f t="shared" si="1"/>
        <v xml:space="preserve">Tidligere Akershus fylke </v>
      </c>
      <c r="C16" s="93">
        <v>0.03</v>
      </c>
      <c r="D16" s="85">
        <v>1.9999999999999983E-3</v>
      </c>
      <c r="E16" s="85">
        <v>8.199999999999999E-2</v>
      </c>
      <c r="F16" s="85">
        <v>-0.10199999999999998</v>
      </c>
      <c r="G16" s="94">
        <v>-9.0000000000000011E-3</v>
      </c>
      <c r="J16" s="3"/>
      <c r="K16" s="3"/>
      <c r="L16" s="4"/>
    </row>
    <row r="17" spans="2:12" x14ac:dyDescent="0.3">
      <c r="B17" s="148" t="str">
        <f t="shared" si="1"/>
        <v xml:space="preserve">Tidligere Buskerud fylke </v>
      </c>
      <c r="C17" s="95">
        <v>4.6000000000000013E-2</v>
      </c>
      <c r="D17" s="87">
        <v>-4.0000000000000001E-3</v>
      </c>
      <c r="E17" s="87">
        <v>5.6999999999999995E-2</v>
      </c>
      <c r="F17" s="87">
        <v>-9.6000000000000085E-2</v>
      </c>
      <c r="G17" s="96">
        <v>-5.9999999999999984E-3</v>
      </c>
      <c r="J17" s="3"/>
      <c r="K17" s="3"/>
      <c r="L17" s="4"/>
    </row>
    <row r="18" spans="2:12" ht="22.5" customHeight="1" x14ac:dyDescent="0.3">
      <c r="B18" s="83"/>
      <c r="C18" s="294" t="s">
        <v>113</v>
      </c>
      <c r="D18" s="295"/>
      <c r="E18" s="295"/>
      <c r="F18" s="295"/>
      <c r="G18" s="296"/>
      <c r="J18" s="3"/>
      <c r="K18" s="3"/>
      <c r="L18" s="4"/>
    </row>
    <row r="19" spans="2:12" x14ac:dyDescent="0.3">
      <c r="B19" s="83"/>
      <c r="C19" s="149" t="s">
        <v>0</v>
      </c>
      <c r="D19" s="150" t="s">
        <v>1</v>
      </c>
      <c r="E19" s="150" t="s">
        <v>110</v>
      </c>
      <c r="F19" s="150" t="s">
        <v>3</v>
      </c>
      <c r="G19" s="153" t="s">
        <v>4</v>
      </c>
    </row>
    <row r="20" spans="2:12" x14ac:dyDescent="0.3">
      <c r="B20" s="146" t="str">
        <f>B14</f>
        <v xml:space="preserve">Indre Oslo </v>
      </c>
      <c r="C20" s="93">
        <f>C15</f>
        <v>1.5000000000000013E-2</v>
      </c>
      <c r="D20" s="85">
        <f t="shared" ref="D20:G20" si="2">D15</f>
        <v>8.9999999999999941E-3</v>
      </c>
      <c r="E20" s="85">
        <f t="shared" si="2"/>
        <v>1.0000000000000009E-2</v>
      </c>
      <c r="F20" s="85">
        <f t="shared" si="2"/>
        <v>-4.5999999999999985E-2</v>
      </c>
      <c r="G20" s="94">
        <f t="shared" si="2"/>
        <v>1.9000000000000003E-2</v>
      </c>
    </row>
    <row r="21" spans="2:12" x14ac:dyDescent="0.3">
      <c r="B21" s="147" t="str">
        <f t="shared" ref="B21:B23" si="3">B15</f>
        <v xml:space="preserve">Oslo kommune </v>
      </c>
      <c r="C21" s="93">
        <v>5.5000000000000021E-2</v>
      </c>
      <c r="D21" s="85">
        <v>3.3000000000000002E-2</v>
      </c>
      <c r="E21" s="85">
        <v>0.11100000000000002</v>
      </c>
      <c r="F21" s="85">
        <v>-0.20500000000000002</v>
      </c>
      <c r="G21" s="94">
        <v>5.9999999999999984E-3</v>
      </c>
      <c r="H21" s="5"/>
      <c r="I21" s="5"/>
      <c r="J21" s="5"/>
      <c r="K21" s="5"/>
      <c r="L21" s="5"/>
    </row>
    <row r="22" spans="2:12" x14ac:dyDescent="0.3">
      <c r="B22" s="147" t="str">
        <f t="shared" si="3"/>
        <v xml:space="preserve">Tidligere Akershus fylke </v>
      </c>
      <c r="C22" s="93">
        <v>5.1999999999999991E-2</v>
      </c>
      <c r="D22" s="85">
        <v>0.02</v>
      </c>
      <c r="E22" s="85">
        <v>0.189</v>
      </c>
      <c r="F22" s="85">
        <v>-0.27999999999999997</v>
      </c>
      <c r="G22" s="94">
        <v>2.0999999999999998E-2</v>
      </c>
      <c r="H22" s="6"/>
      <c r="I22" s="6"/>
      <c r="J22" s="6"/>
      <c r="K22" s="6"/>
      <c r="L22" s="6"/>
    </row>
    <row r="23" spans="2:12" x14ac:dyDescent="0.3">
      <c r="B23" s="148" t="str">
        <f t="shared" si="3"/>
        <v xml:space="preserve">Tidligere Buskerud fylke </v>
      </c>
      <c r="C23" s="95">
        <v>4.300000000000001E-2</v>
      </c>
      <c r="D23" s="87">
        <v>1.7000000000000001E-2</v>
      </c>
      <c r="E23" s="87">
        <v>0.125</v>
      </c>
      <c r="F23" s="87">
        <v>-0.19000000000000006</v>
      </c>
      <c r="G23" s="96">
        <v>6.9999999999999993E-3</v>
      </c>
      <c r="H23" s="6"/>
      <c r="I23" s="6"/>
      <c r="J23" s="6"/>
      <c r="K23" s="6"/>
      <c r="L23" s="6"/>
    </row>
    <row r="24" spans="2:12" ht="21.75" customHeight="1" x14ac:dyDescent="0.3">
      <c r="B24" s="83"/>
      <c r="C24" s="297" t="s">
        <v>114</v>
      </c>
      <c r="D24" s="298"/>
      <c r="E24" s="298"/>
      <c r="F24" s="298"/>
      <c r="G24" s="299"/>
      <c r="H24" s="6"/>
      <c r="I24" s="6"/>
      <c r="J24" s="5"/>
      <c r="K24" s="5"/>
      <c r="L24" s="5"/>
    </row>
    <row r="25" spans="2:12" x14ac:dyDescent="0.3">
      <c r="B25" s="83"/>
      <c r="C25" s="149" t="s">
        <v>0</v>
      </c>
      <c r="D25" s="150" t="s">
        <v>1</v>
      </c>
      <c r="E25" s="150" t="s">
        <v>110</v>
      </c>
      <c r="F25" s="150" t="s">
        <v>3</v>
      </c>
      <c r="G25" s="153" t="s">
        <v>4</v>
      </c>
      <c r="J25" s="6"/>
      <c r="K25" s="6"/>
      <c r="L25" s="6"/>
    </row>
    <row r="26" spans="2:12" x14ac:dyDescent="0.3">
      <c r="B26" s="146" t="str">
        <f>B20</f>
        <v xml:space="preserve">Indre Oslo </v>
      </c>
      <c r="C26" s="93">
        <f>C21</f>
        <v>5.5000000000000021E-2</v>
      </c>
      <c r="D26" s="85">
        <f t="shared" ref="D26:G26" si="4">D21</f>
        <v>3.3000000000000002E-2</v>
      </c>
      <c r="E26" s="85">
        <f t="shared" si="4"/>
        <v>0.11100000000000002</v>
      </c>
      <c r="F26" s="85">
        <f t="shared" si="4"/>
        <v>-0.20500000000000002</v>
      </c>
      <c r="G26" s="94">
        <f t="shared" si="4"/>
        <v>5.9999999999999984E-3</v>
      </c>
      <c r="H26" s="5"/>
      <c r="I26" s="5"/>
      <c r="J26" s="6"/>
      <c r="K26" s="6"/>
      <c r="L26" s="6"/>
    </row>
    <row r="27" spans="2:12" x14ac:dyDescent="0.3">
      <c r="B27" s="147" t="str">
        <f t="shared" ref="B27:B29" si="5">B21</f>
        <v xml:space="preserve">Oslo kommune </v>
      </c>
      <c r="C27" s="93">
        <v>5.5000000000000021E-2</v>
      </c>
      <c r="D27" s="85">
        <v>1.0000000000000009E-3</v>
      </c>
      <c r="E27" s="85">
        <v>0.18800000000000003</v>
      </c>
      <c r="F27" s="85">
        <v>-0.27100000000000002</v>
      </c>
      <c r="G27" s="94">
        <v>1.9000000000000003E-2</v>
      </c>
      <c r="H27" s="6"/>
      <c r="I27" s="6"/>
      <c r="J27" s="6"/>
      <c r="K27" s="6"/>
      <c r="L27" s="6"/>
    </row>
    <row r="28" spans="2:12" x14ac:dyDescent="0.3">
      <c r="B28" s="147" t="str">
        <f t="shared" si="5"/>
        <v xml:space="preserve">Tidligere Akershus fylke </v>
      </c>
      <c r="C28" s="93">
        <v>5.1999999999999991E-2</v>
      </c>
      <c r="D28" s="85">
        <v>1.3000000000000001E-2</v>
      </c>
      <c r="E28" s="85">
        <v>0.26900000000000002</v>
      </c>
      <c r="F28" s="85">
        <v>-0.32699999999999996</v>
      </c>
      <c r="G28" s="94">
        <v>1.1000000000000003E-2</v>
      </c>
    </row>
    <row r="29" spans="2:12" ht="17.25" thickBot="1" x14ac:dyDescent="0.35">
      <c r="B29" s="148" t="str">
        <f t="shared" si="5"/>
        <v xml:space="preserve">Tidligere Buskerud fylke </v>
      </c>
      <c r="C29" s="97">
        <v>4.300000000000001E-2</v>
      </c>
      <c r="D29" s="98">
        <v>4.0000000000000001E-3</v>
      </c>
      <c r="E29" s="98">
        <v>0.154</v>
      </c>
      <c r="F29" s="98">
        <v>-0.26700000000000002</v>
      </c>
      <c r="G29" s="99">
        <v>6.9000000000000006E-2</v>
      </c>
    </row>
  </sheetData>
  <mergeCells count="5">
    <mergeCell ref="C4:G4"/>
    <mergeCell ref="H4:L4"/>
    <mergeCell ref="C12:G12"/>
    <mergeCell ref="C18:G18"/>
    <mergeCell ref="C24:G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EC8561B693247A205301C4AA5CDE3" ma:contentTypeVersion="14" ma:contentTypeDescription="Opprett et nytt dokument." ma:contentTypeScope="" ma:versionID="f971445840abc5020b92a193659b5ec8">
  <xsd:schema xmlns:xsd="http://www.w3.org/2001/XMLSchema" xmlns:xs="http://www.w3.org/2001/XMLSchema" xmlns:p="http://schemas.microsoft.com/office/2006/metadata/properties" xmlns:ns2="737cb0d7-2b67-4950-802b-d125605fc250" xmlns:ns3="6425d6e2-2d12-4dbe-9b0d-2abb69d74db6" targetNamespace="http://schemas.microsoft.com/office/2006/metadata/properties" ma:root="true" ma:fieldsID="c4e8759f7b54227735d5c62c0dde5d2c" ns2:_="" ns3:_="">
    <xsd:import namespace="737cb0d7-2b67-4950-802b-d125605fc250"/>
    <xsd:import namespace="6425d6e2-2d12-4dbe-9b0d-2abb69d74d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Dato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cb0d7-2b67-4950-802b-d125605fc2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6e2-2d12-4dbe-9b0d-2abb69d74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format="DateOnly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AC39915CE23A44A7CAD7848D05AE62" ma:contentTypeVersion="10" ma:contentTypeDescription="Opprett et nytt dokument." ma:contentTypeScope="" ma:versionID="fed0004611fe798b77d5f1fb7ab5b4f2">
  <xsd:schema xmlns:xsd="http://www.w3.org/2001/XMLSchema" xmlns:xs="http://www.w3.org/2001/XMLSchema" xmlns:p="http://schemas.microsoft.com/office/2006/metadata/properties" xmlns:ns2="c908c229-6911-43b8-8308-87f507b4db27" xmlns:ns3="e0c54fbb-e12d-404c-a1bd-d4950d96be36" targetNamespace="http://schemas.microsoft.com/office/2006/metadata/properties" ma:root="true" ma:fieldsID="72cc82c94585c7f226645a1e8907a861" ns2:_="" ns3:_="">
    <xsd:import namespace="c908c229-6911-43b8-8308-87f507b4db27"/>
    <xsd:import namespace="e0c54fbb-e12d-404c-a1bd-d4950d96be3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kumenttype"/>
                <xsd:element ref="ns3:Kanal" minOccurs="0"/>
                <xsd:element ref="ns3:Dokumenttema" minOccurs="0"/>
                <xsd:element ref="ns3:Revisjon" minOccurs="0"/>
                <xsd:element ref="ns3:RevisjonsDato" minOccurs="0"/>
                <xsd:element ref="ns3:TilTekst" minOccurs="0"/>
                <xsd:element ref="ns3:FraTekst" minOccurs="0"/>
                <xsd:element ref="ns3:KopiTekst" minOccurs="0"/>
                <xsd:element ref="ns3:Oppdragsnumm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8c229-6911-43b8-8308-87f507b4db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54fbb-e12d-404c-a1bd-d4950d96be36" elementFormDefault="qualified">
    <xsd:import namespace="http://schemas.microsoft.com/office/2006/documentManagement/types"/>
    <xsd:import namespace="http://schemas.microsoft.com/office/infopath/2007/PartnerControls"/>
    <xsd:element name="Dokumenttype" ma:index="11" ma:displayName="Dokumenttype" ma:default="Oppdragsdokument" ma:internalName="Dokumenttype">
      <xsd:simpleType>
        <xsd:restriction base="dms:Choice">
          <xsd:enumeration value="Oppdragsdokument"/>
          <xsd:enumeration value="Avtale"/>
          <xsd:enumeration value="Kart"/>
          <xsd:enumeration value="Notat"/>
          <xsd:enumeration value="Rapport"/>
          <xsd:enumeration value="Tegning"/>
          <xsd:enumeration value="Tilbud"/>
          <xsd:enumeration value="Brev"/>
          <xsd:enumeration value="Møte"/>
          <xsd:enumeration value="E-post"/>
          <xsd:enumeration value="Sjekkliste"/>
        </xsd:restriction>
      </xsd:simpleType>
    </xsd:element>
    <xsd:element name="Kanal" ma:index="12" nillable="true" ma:displayName="Kanal" ma:internalName="Kanal">
      <xsd:simpleType>
        <xsd:restriction base="dms:Text">
          <xsd:maxLength value="255"/>
        </xsd:restriction>
      </xsd:simpleType>
    </xsd:element>
    <xsd:element name="Dokumenttema" ma:index="13" nillable="true" ma:displayName="Dokumenttema" ma:list="{AB64FCCA-F700-4DAD-9987-90C8D24B862C}" ma:internalName="Dokumenttema" ma:showField="Title" ma:web="e0c54fbb-e12d-404c-a1bd-d4950d96be36">
      <xsd:simpleType>
        <xsd:restriction base="dms:Lookup"/>
      </xsd:simpleType>
    </xsd:element>
    <xsd:element name="Revisjon" ma:index="14" nillable="true" ma:displayName="Revisjon" ma:internalName="Revisjon">
      <xsd:simpleType>
        <xsd:restriction base="dms:Text">
          <xsd:maxLength value="255"/>
        </xsd:restriction>
      </xsd:simpleType>
    </xsd:element>
    <xsd:element name="RevisjonsDato" ma:index="15" nillable="true" ma:displayName="RevisjonsDato" ma:format="DateOnly" ma:internalName="RevisjonsDato">
      <xsd:simpleType>
        <xsd:restriction base="dms:DateTime"/>
      </xsd:simpleType>
    </xsd:element>
    <xsd:element name="TilTekst" ma:index="16" nillable="true" ma:displayName="Til" ma:internalName="TilTekst">
      <xsd:simpleType>
        <xsd:restriction base="dms:Note">
          <xsd:maxLength value="255"/>
        </xsd:restriction>
      </xsd:simpleType>
    </xsd:element>
    <xsd:element name="FraTekst" ma:index="17" nillable="true" ma:displayName="Fra" ma:internalName="FraTekst">
      <xsd:simpleType>
        <xsd:restriction base="dms:Note">
          <xsd:maxLength value="255"/>
        </xsd:restriction>
      </xsd:simpleType>
    </xsd:element>
    <xsd:element name="KopiTekst" ma:index="18" nillable="true" ma:displayName="Kopi" ma:internalName="KopiTekst">
      <xsd:simpleType>
        <xsd:restriction base="dms:Note">
          <xsd:maxLength value="255"/>
        </xsd:restriction>
      </xsd:simpleType>
    </xsd:element>
    <xsd:element name="Oppdragsnummer" ma:index="19" nillable="true" ma:displayName="Oppdragsnummer" ma:default="630989-01" ma:internalName="Oppdragsnummer" ma:readOnly="false">
      <xsd:simpleType>
        <xsd:restriction base="dms:Text">
          <xsd:maxLength value="255"/>
        </xsd:restriction>
      </xsd:simpleType>
    </xsd:element>
    <xsd:element name="SharedWithUsers" ma:index="2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6425d6e2-2d12-4dbe-9b0d-2abb69d74db6" xsi:nil="true"/>
  </documentManagement>
</p:properties>
</file>

<file path=customXml/itemProps1.xml><?xml version="1.0" encoding="utf-8"?>
<ds:datastoreItem xmlns:ds="http://schemas.openxmlformats.org/officeDocument/2006/customXml" ds:itemID="{2C560F8A-58FD-4CAC-BBDF-D5E43BB57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FA74C-7847-4352-BD7F-E98F65091B95}"/>
</file>

<file path=customXml/itemProps3.xml><?xml version="1.0" encoding="utf-8"?>
<ds:datastoreItem xmlns:ds="http://schemas.openxmlformats.org/officeDocument/2006/customXml" ds:itemID="{1639F6F4-337F-45F3-86EA-651EA5AD5C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8c229-6911-43b8-8308-87f507b4db27"/>
    <ds:schemaRef ds:uri="e0c54fbb-e12d-404c-a1bd-d4950d96be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B8E23B-B91D-44C3-A4C4-74979757171E}">
  <ds:schemaRefs>
    <ds:schemaRef ds:uri="http://schemas.openxmlformats.org/package/2006/metadata/core-properties"/>
    <ds:schemaRef ds:uri="http://purl.org/dc/dcmitype/"/>
    <ds:schemaRef ds:uri="c908c229-6911-43b8-8308-87f507b4db27"/>
    <ds:schemaRef ds:uri="e0c54fbb-e12d-404c-a1bd-d4950d96be36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Veiledning</vt:lpstr>
      <vt:lpstr>Kriterier</vt:lpstr>
      <vt:lpstr>Utslippsfaktorer</vt:lpstr>
      <vt:lpstr>Turproduksjon</vt:lpstr>
      <vt:lpstr>Reiselengde</vt:lpstr>
      <vt:lpstr>Transportmiddelfordeling</vt:lpstr>
      <vt:lpstr>Effekt av parkeringstiltak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 Fuglseth</dc:creator>
  <cp:lastModifiedBy>Mie Fuglseth</cp:lastModifiedBy>
  <dcterms:created xsi:type="dcterms:W3CDTF">2021-03-26T12:08:51Z</dcterms:created>
  <dcterms:modified xsi:type="dcterms:W3CDTF">2021-09-14T18:14:18Z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0x010100596EC8561B693247A205301C4AA5CDE3</vt:lpwstr>
  </property>
  <property fmtid="{D5CDD505-2E9C-101B-9397-08002B2CF9AE}" pid="3" name="_dlc_DocIdItemGuid">
    <vt:lpwstr>2f70199c-2c30-4d32-9b94-7b3d4cf59c91</vt:lpwstr>
  </property>
</Properties>
</file>