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iabodahl/Desktop/"/>
    </mc:Choice>
  </mc:AlternateContent>
  <xr:revisionPtr revIDLastSave="0" documentId="8_{370A27AE-49E7-4E44-AA93-1D55015D10F5}" xr6:coauthVersionLast="47" xr6:coauthVersionMax="47" xr10:uidLastSave="{00000000-0000-0000-0000-000000000000}"/>
  <bookViews>
    <workbookView xWindow="740" yWindow="660" windowWidth="26720" windowHeight="17020" xr2:uid="{DF8D89E6-29D2-46C8-9308-29C3A64BAC41}"/>
  </bookViews>
  <sheets>
    <sheet name="Om verktøyet" sheetId="15" r:id="rId1"/>
    <sheet name="Plast - Dashboard" sheetId="13" r:id="rId2"/>
    <sheet name="Inndata - Byggeplass" sheetId="42" r:id="rId3"/>
    <sheet name="Inndata - Bygning" sheetId="22" r:id="rId4"/>
    <sheet name="Valgfritt - Avverget plast" sheetId="38" r:id="rId5"/>
    <sheet name="Valgfritt - Referansebygg" sheetId="46" r:id="rId6"/>
    <sheet name="Figurer" sheetId="47" r:id="rId7"/>
    <sheet name="Lister" sheetId="17" r:id="rId8"/>
  </sheets>
  <externalReferences>
    <externalReference r:id="rId9"/>
    <externalReference r:id="rId10"/>
  </externalReferences>
  <definedNames>
    <definedName name="_21_Grunn_og__fundamenter">Lister!#REF!</definedName>
    <definedName name="_21_Grunn_og_fundamenter">Lister!#REF!</definedName>
    <definedName name="_22_Bæresystemer">Lister!#REF!</definedName>
    <definedName name="_23_Yttervegger">Lister!#REF!</definedName>
    <definedName name="_24_Innervegger">Lister!#REF!</definedName>
    <definedName name="_25_Dekker">Lister!#REF!</definedName>
    <definedName name="_26_Yttertak">Lister!#REF!</definedName>
    <definedName name="_27_Fast_inventar">Lister!#REF!</definedName>
    <definedName name="_28_Trapper__balkonger__m.m.">Lister!#REF!</definedName>
    <definedName name="_28_Trapper_balkonger_mm">#REF!</definedName>
    <definedName name="_xlnm._FilterDatabase" localSheetId="2" hidden="1">'Inndata - Byggeplass'!$I$9:$N$134</definedName>
    <definedName name="_xlnm._FilterDatabase" localSheetId="3" hidden="1">'Inndata - Bygning'!$K$9:$W$132</definedName>
    <definedName name="_xlnm._FilterDatabase" localSheetId="4" hidden="1">'Valgfritt - Avverget plast'!#REF!</definedName>
    <definedName name="_xlnm._FilterDatabase" localSheetId="5" hidden="1">'Valgfritt - Referansebygg'!#REF!</definedName>
    <definedName name="Building_types">'[1]Klassifikasjon underlag'!$J$4:$J$16</definedName>
    <definedName name="Bygningsdeler_1_siffer">[2]Underlag!$A$2:$A$7</definedName>
    <definedName name="Bygningsdeler_1_siffer_words_graphs">[2]Underlag!$C$2:$C$7</definedName>
    <definedName name="Bygningsdeler_2_sifre_2">[2]Underlag!$D$2:$D$10</definedName>
    <definedName name="Bygningsdeler_2_sifre_2_words_graphs">[2]Underlag!$F$2:$F$10</definedName>
    <definedName name="Danmark">Lister!#REF!</definedName>
    <definedName name="Finest_split">'[1]Klassifikasjon underlag'!$C$4:$C$23</definedName>
    <definedName name="Norge">Lister!#REF!</definedName>
    <definedName name="Plast_typer">'[2]Material underlag'!$P:$P</definedName>
    <definedName name="PlastIndeks">'Plast - Dashboard'!#REF!</definedName>
    <definedName name="PlastIndeksTable">'Plast - Dashboard'!#REF!</definedName>
    <definedName name="PlastindeksTable2">'Plast - Dashboard'!#REF!</definedName>
    <definedName name="rp_21_masse">'[2]21'!$V$5:$V$51</definedName>
    <definedName name="rp_21_plast?">'[2]21'!$Q$5:$Q$51</definedName>
    <definedName name="rp_21_volum">'[2]21'!$W$5:$W$51</definedName>
    <definedName name="rp_22_masse">'[2]22'!$V$5:$V$51</definedName>
    <definedName name="rp_22_plast?">'[2]22'!$Q$5:$Q$51</definedName>
    <definedName name="rp_22_volum">'[2]22'!$W$5:$W$51</definedName>
    <definedName name="rp_23_masse">'[2]23'!$V$5:$V$51</definedName>
    <definedName name="rp_23_plast?">'[2]23'!$Q$5:$Q$51</definedName>
    <definedName name="rp_23_volum">'[2]23'!$W$5:$W$51</definedName>
    <definedName name="rp_24_masse">'[2]24'!$W$5:$W$51</definedName>
    <definedName name="rp_24_plast?">'[2]24'!$R$5:$R$51</definedName>
    <definedName name="rp_24_volum">'[2]24'!$X$5:$X$51</definedName>
    <definedName name="rp_25_masse">'[2]25'!$V$5:$V$51</definedName>
    <definedName name="rp_25_plast?">'[2]25'!$Q$5:$Q$51</definedName>
    <definedName name="rp_25_volum">'[2]25'!$W$5:$W$51</definedName>
    <definedName name="rp_26_masse">'[2]26'!$W$5:$W$51</definedName>
    <definedName name="rp_26_plast?">'[2]26'!$R$5:$R$51</definedName>
    <definedName name="rp_26_volum">'[2]26'!$X$5:$X$51</definedName>
    <definedName name="rp_27_masse">'[2]27'!$V$5:$V$51</definedName>
    <definedName name="rp_27_plast?">'[2]27'!$Q$5:$Q$51</definedName>
    <definedName name="rp_27_volum">'[2]27'!$W$5:$W$51</definedName>
    <definedName name="rp_28_masse">'[2]28'!$V$5:$V$51</definedName>
    <definedName name="rp_28_plast?">'[2]28'!$Q$5:$Q$51</definedName>
    <definedName name="rp_28_volum">'[2]28'!$W$5:$W$51</definedName>
    <definedName name="rp_29_masse">'[2]29'!$W$5:$W$51</definedName>
    <definedName name="rp_29_plast?">'[2]29'!$R$5:$R$51</definedName>
    <definedName name="rp_29_volum">'[2]29'!$X$5:$X$51</definedName>
    <definedName name="rp_3_masse">'[2]30'!$V$5:$V$51</definedName>
    <definedName name="rp_3_plast?">'[2]30'!$Q$5:$Q$51</definedName>
    <definedName name="rp_3_volum">'[2]30'!$W$5:$W$51</definedName>
    <definedName name="rp_4_masse">'[2]40'!$V$5:$V$51</definedName>
    <definedName name="rp_4_plast?">'[2]40'!$Q$5:$Q$51</definedName>
    <definedName name="rp_4_volum">'[2]40'!$W$5:$W$51</definedName>
    <definedName name="rp_5_plast?">'[2]5'!$Q$5:$Q$51</definedName>
    <definedName name="rp_5_volum">'[2]5'!$W$5:$W$51</definedName>
    <definedName name="rp_6_masse">'[2]6'!$V$5:$V$51</definedName>
    <definedName name="rp_6_plast?">'[2]6'!$Q$5:$Q$51</definedName>
    <definedName name="rp_6_volum">'[2]6'!$W$5:$W$51</definedName>
    <definedName name="rp_7_masse">'[2]7'!$V$5:$V$51</definedName>
    <definedName name="rp_7_plast?">'[2]7'!$Q$5:$Q$51</definedName>
    <definedName name="rp_7_volum">'[2]7'!$W$5:$W$51</definedName>
    <definedName name="SIRKindeks">'Plast - Dashboard'!#REF!</definedName>
    <definedName name="Sverige">Lister!#REF!</definedName>
    <definedName name="tabell10">Lister!#REF!</definedName>
    <definedName name="Tabell4NY" localSheetId="4">#REF!</definedName>
    <definedName name="Tabell4NY">#REF!</definedName>
    <definedName name="TOTVEKT" localSheetId="2">'Plast - Dashboard'!#REF!</definedName>
    <definedName name="TOTVEKT" localSheetId="3">'Plast - Dashboard'!#REF!</definedName>
    <definedName name="TOTVEKT" localSheetId="4">'Plast - Dashboard'!#REF!</definedName>
    <definedName name="TOTVEKT" localSheetId="5">'Plast - Dashboard'!#REF!</definedName>
    <definedName name="TOTVEKT" comment="Total Byggevekt (kg)">#REF!</definedName>
    <definedName name="vk_21_masse">'[2]21'!$I$5:$I$51</definedName>
    <definedName name="vk_21_plast?">'[2]21'!$D$5:$D$51</definedName>
    <definedName name="vk_21_volum">'[2]21'!$J$5:$J$51</definedName>
    <definedName name="vk_22_masse">'[2]22'!$I$5:$I$51</definedName>
    <definedName name="vk_22_plast?">'[2]22'!$D$5:$D$51</definedName>
    <definedName name="vk_22_volum">'[2]22'!$J$5:$J$51</definedName>
    <definedName name="vk_23_masse">'[2]23'!$I$5:$I$51</definedName>
    <definedName name="vk_23_plast?">'[2]23'!$D$5:$D$51</definedName>
    <definedName name="vk_23_volum">'[2]23'!$J$5:$J$51</definedName>
    <definedName name="vk_24_masse">'[2]24'!$I$5:$I$51</definedName>
    <definedName name="vk_24_plast?">'[2]24'!$D$5:$D$51</definedName>
    <definedName name="vk_24_volum">'[2]24'!$J$5:$J$51</definedName>
    <definedName name="vk_25_masse">'[2]25'!$I$5:$I$51</definedName>
    <definedName name="vk_25_plast?">'[2]25'!$D$5:$D$51</definedName>
    <definedName name="vk_25_volum">'[2]25'!$J$5:$J$51</definedName>
    <definedName name="vk_26_masse">'[2]26'!$I$5:$I$51</definedName>
    <definedName name="vk_26_plast?">'[2]26'!$D$5:$D$51</definedName>
    <definedName name="vk_26_volum">'[2]26'!$J$5:$J$51</definedName>
    <definedName name="vk_27_masse">'[2]27'!$I$5:$I$51</definedName>
    <definedName name="vk_27_plast?">'[2]27'!$D$5:$D$51</definedName>
    <definedName name="vk_27_volum">'[2]27'!$J$5:$J$51</definedName>
    <definedName name="vk_28_masse">'[2]28'!$I$5:$I$51</definedName>
    <definedName name="vk_28_plast?">'[2]28'!$D$5:$D$51</definedName>
    <definedName name="vk_28_volum">'[2]28'!$J$5:$J$51</definedName>
    <definedName name="vk_29_masse">'[2]29'!$I$5:$I$51</definedName>
    <definedName name="vk_29_plast?">'[2]29'!$D$5:$D$51</definedName>
    <definedName name="vk_29_volum">'[2]29'!$J$5:$J$51</definedName>
    <definedName name="vk_3_masse">'[2]30'!$I$5:$I$51</definedName>
    <definedName name="vk_3_plast?">'[2]30'!$D$5:$D$51</definedName>
    <definedName name="vk_3_volum">'[2]30'!$J$5:$J$51</definedName>
    <definedName name="vk_4_masse">'[2]40'!$I$5:$I$51</definedName>
    <definedName name="vk_4_plast?">'[2]40'!$D$5:$D$51</definedName>
    <definedName name="vk_4_volum">'[2]40'!$J$5:$J$51</definedName>
    <definedName name="vk_5_masse">'[2]5'!$I$5:$I$51</definedName>
    <definedName name="vk_5_plast?">'[2]5'!$D$5:$D$51</definedName>
    <definedName name="vk_5_volum">'[2]5'!$J$5:$J$51</definedName>
    <definedName name="vk_6_masse">'[2]6'!$I$5:$I$51</definedName>
    <definedName name="vk_6_plast?">'[2]6'!$D$5:$D$51</definedName>
    <definedName name="vk_6_volum">'[2]6'!$J$5:$J$51</definedName>
    <definedName name="vk_7_masse">'[2]7'!$I$5:$I$51</definedName>
    <definedName name="vk_7_plast?">'[2]7'!$D$5:$D$51</definedName>
    <definedName name="vk_7_volum">'[2]7'!$J$5:$J$51</definedName>
    <definedName name="Years">'[1]Klassifikasjon underlag'!$W$4:$W$13</definedName>
  </definedNames>
  <calcPr calcId="191028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7" l="1"/>
  <c r="D20" i="15" l="1"/>
  <c r="L13" i="17" s="1"/>
  <c r="L43" i="17" s="1"/>
  <c r="W40" i="17"/>
  <c r="S44" i="17"/>
  <c r="S41" i="17"/>
  <c r="S39" i="17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D42" i="15"/>
  <c r="D43" i="15"/>
  <c r="D44" i="15"/>
  <c r="D45" i="15"/>
  <c r="D41" i="15"/>
  <c r="D51" i="15"/>
  <c r="D50" i="15"/>
  <c r="T56" i="17"/>
  <c r="AJ14" i="17"/>
  <c r="T40" i="17"/>
  <c r="U40" i="17"/>
  <c r="V40" i="17"/>
  <c r="F68" i="38"/>
  <c r="K13" i="38"/>
  <c r="L9" i="17" l="1"/>
  <c r="L14" i="17" l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X9" i="22" l="1"/>
  <c r="T39" i="17" l="1"/>
  <c r="U39" i="17"/>
  <c r="V39" i="17"/>
  <c r="T41" i="17" l="1"/>
  <c r="T44" i="17" s="1"/>
  <c r="T45" i="17" s="1"/>
  <c r="V41" i="17"/>
  <c r="V44" i="17" s="1"/>
  <c r="V45" i="17" s="1"/>
  <c r="S45" i="17"/>
  <c r="U41" i="17"/>
  <c r="U44" i="17" s="1"/>
  <c r="U45" i="17" s="1"/>
  <c r="G9" i="46"/>
  <c r="G10" i="46"/>
  <c r="G11" i="46"/>
  <c r="G12" i="46"/>
  <c r="G13" i="46"/>
  <c r="G14" i="46"/>
  <c r="G15" i="46"/>
  <c r="G16" i="46"/>
  <c r="G17" i="46"/>
  <c r="G18" i="46"/>
  <c r="G19" i="46"/>
  <c r="G20" i="46"/>
  <c r="G21" i="46"/>
  <c r="G22" i="46"/>
  <c r="G23" i="46"/>
  <c r="G24" i="46"/>
  <c r="G25" i="46"/>
  <c r="G26" i="46"/>
  <c r="G27" i="46"/>
  <c r="G28" i="46"/>
  <c r="G29" i="46"/>
  <c r="G30" i="46"/>
  <c r="G31" i="46"/>
  <c r="G32" i="46"/>
  <c r="G33" i="46"/>
  <c r="G34" i="46"/>
  <c r="G35" i="46"/>
  <c r="G36" i="46"/>
  <c r="G37" i="46"/>
  <c r="G38" i="46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K69" i="38"/>
  <c r="K70" i="38"/>
  <c r="L70" i="38" s="1"/>
  <c r="K71" i="38"/>
  <c r="K72" i="38"/>
  <c r="K73" i="38"/>
  <c r="K74" i="38"/>
  <c r="K75" i="38"/>
  <c r="L75" i="38" s="1"/>
  <c r="K76" i="38"/>
  <c r="L76" i="38" s="1"/>
  <c r="K77" i="38"/>
  <c r="L77" i="38" s="1"/>
  <c r="K78" i="38"/>
  <c r="L78" i="38" s="1"/>
  <c r="K79" i="38"/>
  <c r="K80" i="38"/>
  <c r="K81" i="38"/>
  <c r="K82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0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K112" i="38"/>
  <c r="K111" i="38"/>
  <c r="K110" i="38"/>
  <c r="L110" i="38" s="1"/>
  <c r="K109" i="38"/>
  <c r="L109" i="38" s="1"/>
  <c r="K108" i="38"/>
  <c r="L108" i="38" s="1"/>
  <c r="K106" i="38"/>
  <c r="K105" i="38"/>
  <c r="K104" i="38"/>
  <c r="K101" i="38"/>
  <c r="K100" i="38"/>
  <c r="L100" i="38" s="1"/>
  <c r="K99" i="38"/>
  <c r="L99" i="38" s="1"/>
  <c r="K98" i="38"/>
  <c r="L98" i="38" s="1"/>
  <c r="K97" i="38"/>
  <c r="K96" i="38"/>
  <c r="K93" i="38"/>
  <c r="K92" i="38"/>
  <c r="K91" i="38"/>
  <c r="L91" i="38" s="1"/>
  <c r="K90" i="38"/>
  <c r="K89" i="38"/>
  <c r="K88" i="38"/>
  <c r="K87" i="38"/>
  <c r="L87" i="38" s="1"/>
  <c r="K85" i="38"/>
  <c r="K84" i="38"/>
  <c r="L84" i="38" s="1"/>
  <c r="K83" i="38"/>
  <c r="L83" i="38" s="1"/>
  <c r="K68" i="38"/>
  <c r="G122" i="46"/>
  <c r="G121" i="46"/>
  <c r="G120" i="46"/>
  <c r="G119" i="46"/>
  <c r="G118" i="46"/>
  <c r="G117" i="46"/>
  <c r="G116" i="46"/>
  <c r="G115" i="46"/>
  <c r="G114" i="46"/>
  <c r="G113" i="46"/>
  <c r="G112" i="46"/>
  <c r="G111" i="46"/>
  <c r="G110" i="46"/>
  <c r="G109" i="46"/>
  <c r="G108" i="46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K107" i="38"/>
  <c r="L107" i="38" s="1"/>
  <c r="K103" i="38"/>
  <c r="K102" i="38"/>
  <c r="K95" i="38"/>
  <c r="K94" i="38"/>
  <c r="L94" i="38" s="1"/>
  <c r="K86" i="38"/>
  <c r="L86" i="38" s="1"/>
  <c r="K14" i="38"/>
  <c r="K15" i="38"/>
  <c r="K17" i="38"/>
  <c r="K21" i="38"/>
  <c r="K22" i="38"/>
  <c r="K23" i="38"/>
  <c r="K24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F14" i="38"/>
  <c r="F15" i="38"/>
  <c r="L15" i="38" s="1"/>
  <c r="F17" i="38"/>
  <c r="F21" i="38"/>
  <c r="F22" i="38"/>
  <c r="F23" i="38"/>
  <c r="F24" i="38"/>
  <c r="F26" i="38"/>
  <c r="F27" i="38"/>
  <c r="F28" i="38"/>
  <c r="L28" i="38" s="1"/>
  <c r="F29" i="38"/>
  <c r="F30" i="38"/>
  <c r="F31" i="38"/>
  <c r="F32" i="38"/>
  <c r="F33" i="38"/>
  <c r="F34" i="38"/>
  <c r="F35" i="38"/>
  <c r="F36" i="38"/>
  <c r="L36" i="38" s="1"/>
  <c r="F37" i="38"/>
  <c r="F38" i="38"/>
  <c r="F39" i="38"/>
  <c r="F40" i="38"/>
  <c r="F41" i="38"/>
  <c r="F42" i="38"/>
  <c r="F43" i="38"/>
  <c r="F44" i="38"/>
  <c r="L44" i="38" s="1"/>
  <c r="F45" i="38"/>
  <c r="L45" i="38" s="1"/>
  <c r="F46" i="38"/>
  <c r="F47" i="38"/>
  <c r="F48" i="38"/>
  <c r="F49" i="38"/>
  <c r="F50" i="38"/>
  <c r="F51" i="38"/>
  <c r="F52" i="38"/>
  <c r="L52" i="38" s="1"/>
  <c r="F53" i="38"/>
  <c r="L53" i="38" s="1"/>
  <c r="F54" i="38"/>
  <c r="F55" i="38"/>
  <c r="F56" i="38"/>
  <c r="F57" i="38"/>
  <c r="K25" i="38"/>
  <c r="K20" i="38"/>
  <c r="K19" i="38"/>
  <c r="K18" i="38"/>
  <c r="K16" i="38"/>
  <c r="F25" i="38"/>
  <c r="F20" i="38"/>
  <c r="F19" i="38"/>
  <c r="F18" i="38"/>
  <c r="L18" i="38" s="1"/>
  <c r="F16" i="38"/>
  <c r="L16" i="38" s="1"/>
  <c r="F13" i="38"/>
  <c r="L13" i="38" s="1"/>
  <c r="T49" i="22"/>
  <c r="U10" i="42"/>
  <c r="Q11" i="42"/>
  <c r="S11" i="42"/>
  <c r="U11" i="42"/>
  <c r="Q12" i="42"/>
  <c r="S12" i="42"/>
  <c r="U12" i="42"/>
  <c r="Q13" i="42"/>
  <c r="S13" i="42"/>
  <c r="V13" i="42"/>
  <c r="Q14" i="42"/>
  <c r="S14" i="42"/>
  <c r="U14" i="42"/>
  <c r="V14" i="42"/>
  <c r="Q15" i="42"/>
  <c r="R15" i="42"/>
  <c r="S15" i="42"/>
  <c r="U15" i="42"/>
  <c r="V15" i="42"/>
  <c r="Q16" i="42"/>
  <c r="R16" i="42"/>
  <c r="S16" i="42"/>
  <c r="U16" i="42"/>
  <c r="V16" i="42"/>
  <c r="Q17" i="42"/>
  <c r="R17" i="42"/>
  <c r="S17" i="42"/>
  <c r="U17" i="42"/>
  <c r="V17" i="42"/>
  <c r="Q18" i="42"/>
  <c r="R18" i="42"/>
  <c r="S18" i="42"/>
  <c r="U18" i="42"/>
  <c r="V18" i="42"/>
  <c r="Q19" i="42"/>
  <c r="R19" i="42"/>
  <c r="S19" i="42"/>
  <c r="U19" i="42"/>
  <c r="V19" i="42"/>
  <c r="Q20" i="42"/>
  <c r="R20" i="42"/>
  <c r="S20" i="42"/>
  <c r="U20" i="42"/>
  <c r="V20" i="42"/>
  <c r="Q21" i="42"/>
  <c r="R21" i="42"/>
  <c r="S21" i="42"/>
  <c r="U21" i="42"/>
  <c r="V21" i="42"/>
  <c r="Q22" i="42"/>
  <c r="R22" i="42"/>
  <c r="S22" i="42"/>
  <c r="U22" i="42"/>
  <c r="V22" i="42"/>
  <c r="Q23" i="42"/>
  <c r="R23" i="42"/>
  <c r="S23" i="42"/>
  <c r="U23" i="42"/>
  <c r="V23" i="42"/>
  <c r="Q24" i="42"/>
  <c r="R24" i="42"/>
  <c r="S24" i="42"/>
  <c r="U24" i="42"/>
  <c r="V24" i="42"/>
  <c r="Q25" i="42"/>
  <c r="R25" i="42"/>
  <c r="S25" i="42"/>
  <c r="U25" i="42"/>
  <c r="V25" i="42"/>
  <c r="Q26" i="42"/>
  <c r="R26" i="42"/>
  <c r="S26" i="42"/>
  <c r="U26" i="42"/>
  <c r="V26" i="42"/>
  <c r="Q27" i="42"/>
  <c r="R27" i="42"/>
  <c r="S27" i="42"/>
  <c r="U27" i="42"/>
  <c r="V27" i="42"/>
  <c r="Q28" i="42"/>
  <c r="R28" i="42"/>
  <c r="S28" i="42"/>
  <c r="U28" i="42"/>
  <c r="V28" i="42"/>
  <c r="Q29" i="42"/>
  <c r="R29" i="42"/>
  <c r="S29" i="42"/>
  <c r="U29" i="42"/>
  <c r="V29" i="42"/>
  <c r="Q30" i="42"/>
  <c r="R30" i="42"/>
  <c r="S30" i="42"/>
  <c r="U30" i="42"/>
  <c r="V30" i="42"/>
  <c r="Q31" i="42"/>
  <c r="R31" i="42"/>
  <c r="S31" i="42"/>
  <c r="U31" i="42"/>
  <c r="V31" i="42"/>
  <c r="Q32" i="42"/>
  <c r="R32" i="42"/>
  <c r="S32" i="42"/>
  <c r="U32" i="42"/>
  <c r="V32" i="42"/>
  <c r="Q33" i="42"/>
  <c r="R33" i="42"/>
  <c r="S33" i="42"/>
  <c r="U33" i="42"/>
  <c r="V33" i="42"/>
  <c r="Q34" i="42"/>
  <c r="R34" i="42"/>
  <c r="S34" i="42"/>
  <c r="U34" i="42"/>
  <c r="V34" i="42"/>
  <c r="Q35" i="42"/>
  <c r="R35" i="42"/>
  <c r="S35" i="42"/>
  <c r="U35" i="42"/>
  <c r="V35" i="42"/>
  <c r="Q36" i="42"/>
  <c r="R36" i="42"/>
  <c r="S36" i="42"/>
  <c r="U36" i="42"/>
  <c r="V36" i="42"/>
  <c r="Q37" i="42"/>
  <c r="R37" i="42"/>
  <c r="S37" i="42"/>
  <c r="U37" i="42"/>
  <c r="V37" i="42"/>
  <c r="Q38" i="42"/>
  <c r="R38" i="42"/>
  <c r="S38" i="42"/>
  <c r="U38" i="42"/>
  <c r="V38" i="42"/>
  <c r="Q39" i="42"/>
  <c r="R39" i="42"/>
  <c r="S39" i="42"/>
  <c r="U39" i="42"/>
  <c r="V39" i="42"/>
  <c r="Q40" i="42"/>
  <c r="R40" i="42"/>
  <c r="S40" i="42"/>
  <c r="U40" i="42"/>
  <c r="V40" i="42"/>
  <c r="Q41" i="42"/>
  <c r="R41" i="42"/>
  <c r="S41" i="42"/>
  <c r="U41" i="42"/>
  <c r="V41" i="42"/>
  <c r="Q42" i="42"/>
  <c r="R42" i="42"/>
  <c r="S42" i="42"/>
  <c r="U42" i="42"/>
  <c r="V42" i="42"/>
  <c r="Q43" i="42"/>
  <c r="R43" i="42"/>
  <c r="S43" i="42"/>
  <c r="U43" i="42"/>
  <c r="V43" i="42"/>
  <c r="Q44" i="42"/>
  <c r="R44" i="42"/>
  <c r="S44" i="42"/>
  <c r="U44" i="42"/>
  <c r="V44" i="42"/>
  <c r="Q45" i="42"/>
  <c r="R45" i="42"/>
  <c r="S45" i="42"/>
  <c r="U45" i="42"/>
  <c r="V45" i="42"/>
  <c r="Q46" i="42"/>
  <c r="R46" i="42"/>
  <c r="S46" i="42"/>
  <c r="U46" i="42"/>
  <c r="V46" i="42"/>
  <c r="Q47" i="42"/>
  <c r="R47" i="42"/>
  <c r="S47" i="42"/>
  <c r="U47" i="42"/>
  <c r="V47" i="42"/>
  <c r="Q48" i="42"/>
  <c r="R48" i="42"/>
  <c r="S48" i="42"/>
  <c r="U48" i="42"/>
  <c r="V48" i="42"/>
  <c r="Q49" i="42"/>
  <c r="R49" i="42"/>
  <c r="S49" i="42"/>
  <c r="U49" i="42"/>
  <c r="V49" i="42"/>
  <c r="Q50" i="42"/>
  <c r="R50" i="42"/>
  <c r="S50" i="42"/>
  <c r="U50" i="42"/>
  <c r="V50" i="42"/>
  <c r="Q51" i="42"/>
  <c r="R51" i="42"/>
  <c r="S51" i="42"/>
  <c r="U51" i="42"/>
  <c r="V51" i="42"/>
  <c r="Q52" i="42"/>
  <c r="R52" i="42"/>
  <c r="S52" i="42"/>
  <c r="U52" i="42"/>
  <c r="V52" i="42"/>
  <c r="Q53" i="42"/>
  <c r="R53" i="42"/>
  <c r="S53" i="42"/>
  <c r="U53" i="42"/>
  <c r="V53" i="42"/>
  <c r="Q54" i="42"/>
  <c r="R54" i="42"/>
  <c r="S54" i="42"/>
  <c r="U54" i="42"/>
  <c r="V54" i="42"/>
  <c r="Q55" i="42"/>
  <c r="R55" i="42"/>
  <c r="S55" i="42"/>
  <c r="U55" i="42"/>
  <c r="V55" i="42"/>
  <c r="Q56" i="42"/>
  <c r="R56" i="42"/>
  <c r="S56" i="42"/>
  <c r="U56" i="42"/>
  <c r="V56" i="42"/>
  <c r="Q57" i="42"/>
  <c r="R57" i="42"/>
  <c r="S57" i="42"/>
  <c r="U57" i="42"/>
  <c r="V57" i="42"/>
  <c r="Q58" i="42"/>
  <c r="R58" i="42"/>
  <c r="S58" i="42"/>
  <c r="U58" i="42"/>
  <c r="V58" i="42"/>
  <c r="Q59" i="42"/>
  <c r="R59" i="42"/>
  <c r="S59" i="42"/>
  <c r="U59" i="42"/>
  <c r="V59" i="42"/>
  <c r="Q60" i="42"/>
  <c r="R60" i="42"/>
  <c r="S60" i="42"/>
  <c r="U60" i="42"/>
  <c r="V60" i="42"/>
  <c r="Q61" i="42"/>
  <c r="R61" i="42"/>
  <c r="S61" i="42"/>
  <c r="U61" i="42"/>
  <c r="V61" i="42"/>
  <c r="Q62" i="42"/>
  <c r="R62" i="42"/>
  <c r="S62" i="42"/>
  <c r="U62" i="42"/>
  <c r="V62" i="42"/>
  <c r="Q63" i="42"/>
  <c r="R63" i="42"/>
  <c r="S63" i="42"/>
  <c r="U63" i="42"/>
  <c r="V63" i="42"/>
  <c r="Q64" i="42"/>
  <c r="R64" i="42"/>
  <c r="S64" i="42"/>
  <c r="U64" i="42"/>
  <c r="V64" i="42"/>
  <c r="Q65" i="42"/>
  <c r="R65" i="42"/>
  <c r="S65" i="42"/>
  <c r="U65" i="42"/>
  <c r="V65" i="42"/>
  <c r="Q66" i="42"/>
  <c r="R66" i="42"/>
  <c r="S66" i="42"/>
  <c r="U66" i="42"/>
  <c r="V66" i="42"/>
  <c r="Q67" i="42"/>
  <c r="R67" i="42"/>
  <c r="S67" i="42"/>
  <c r="U67" i="42"/>
  <c r="V67" i="42"/>
  <c r="Q68" i="42"/>
  <c r="R68" i="42"/>
  <c r="S68" i="42"/>
  <c r="U68" i="42"/>
  <c r="V68" i="42"/>
  <c r="Q69" i="42"/>
  <c r="R69" i="42"/>
  <c r="S69" i="42"/>
  <c r="U69" i="42"/>
  <c r="V69" i="42"/>
  <c r="Q70" i="42"/>
  <c r="R70" i="42"/>
  <c r="S70" i="42"/>
  <c r="U70" i="42"/>
  <c r="V70" i="42"/>
  <c r="Q71" i="42"/>
  <c r="R71" i="42"/>
  <c r="S71" i="42"/>
  <c r="U71" i="42"/>
  <c r="V71" i="42"/>
  <c r="Q72" i="42"/>
  <c r="R72" i="42"/>
  <c r="S72" i="42"/>
  <c r="U72" i="42"/>
  <c r="V72" i="42"/>
  <c r="Q73" i="42"/>
  <c r="R73" i="42"/>
  <c r="S73" i="42"/>
  <c r="U73" i="42"/>
  <c r="V73" i="42"/>
  <c r="Q74" i="42"/>
  <c r="R74" i="42"/>
  <c r="S74" i="42"/>
  <c r="U74" i="42"/>
  <c r="V74" i="42"/>
  <c r="Q75" i="42"/>
  <c r="R75" i="42"/>
  <c r="S75" i="42"/>
  <c r="U75" i="42"/>
  <c r="V75" i="42"/>
  <c r="Q76" i="42"/>
  <c r="R76" i="42"/>
  <c r="S76" i="42"/>
  <c r="U76" i="42"/>
  <c r="V76" i="42"/>
  <c r="Q77" i="42"/>
  <c r="R77" i="42"/>
  <c r="S77" i="42"/>
  <c r="U77" i="42"/>
  <c r="V77" i="42"/>
  <c r="Q78" i="42"/>
  <c r="R78" i="42"/>
  <c r="S78" i="42"/>
  <c r="U78" i="42"/>
  <c r="V78" i="42"/>
  <c r="Q79" i="42"/>
  <c r="R79" i="42"/>
  <c r="S79" i="42"/>
  <c r="U79" i="42"/>
  <c r="V79" i="42"/>
  <c r="Q80" i="42"/>
  <c r="R80" i="42"/>
  <c r="S80" i="42"/>
  <c r="U80" i="42"/>
  <c r="V80" i="42"/>
  <c r="Q81" i="42"/>
  <c r="R81" i="42"/>
  <c r="S81" i="42"/>
  <c r="U81" i="42"/>
  <c r="V81" i="42"/>
  <c r="Q82" i="42"/>
  <c r="R82" i="42"/>
  <c r="S82" i="42"/>
  <c r="U82" i="42"/>
  <c r="V82" i="42"/>
  <c r="Q83" i="42"/>
  <c r="R83" i="42"/>
  <c r="S83" i="42"/>
  <c r="U83" i="42"/>
  <c r="V83" i="42"/>
  <c r="Q84" i="42"/>
  <c r="R84" i="42"/>
  <c r="S84" i="42"/>
  <c r="U84" i="42"/>
  <c r="V84" i="42"/>
  <c r="Q85" i="42"/>
  <c r="R85" i="42"/>
  <c r="S85" i="42"/>
  <c r="U85" i="42"/>
  <c r="V85" i="42"/>
  <c r="Q86" i="42"/>
  <c r="R86" i="42"/>
  <c r="S86" i="42"/>
  <c r="U86" i="42"/>
  <c r="V86" i="42"/>
  <c r="Q87" i="42"/>
  <c r="R87" i="42"/>
  <c r="S87" i="42"/>
  <c r="U87" i="42"/>
  <c r="V87" i="42"/>
  <c r="Q88" i="42"/>
  <c r="R88" i="42"/>
  <c r="S88" i="42"/>
  <c r="U88" i="42"/>
  <c r="V88" i="42"/>
  <c r="Q89" i="42"/>
  <c r="R89" i="42"/>
  <c r="S89" i="42"/>
  <c r="U89" i="42"/>
  <c r="V89" i="42"/>
  <c r="Q90" i="42"/>
  <c r="R90" i="42"/>
  <c r="S90" i="42"/>
  <c r="U90" i="42"/>
  <c r="V90" i="42"/>
  <c r="Q91" i="42"/>
  <c r="R91" i="42"/>
  <c r="S91" i="42"/>
  <c r="U91" i="42"/>
  <c r="V91" i="42"/>
  <c r="Q92" i="42"/>
  <c r="R92" i="42"/>
  <c r="S92" i="42"/>
  <c r="U92" i="42"/>
  <c r="V92" i="42"/>
  <c r="Q93" i="42"/>
  <c r="R93" i="42"/>
  <c r="S93" i="42"/>
  <c r="U93" i="42"/>
  <c r="V93" i="42"/>
  <c r="Q94" i="42"/>
  <c r="R94" i="42"/>
  <c r="S94" i="42"/>
  <c r="U94" i="42"/>
  <c r="V94" i="42"/>
  <c r="Q95" i="42"/>
  <c r="R95" i="42"/>
  <c r="S95" i="42"/>
  <c r="U95" i="42"/>
  <c r="V95" i="42"/>
  <c r="Q96" i="42"/>
  <c r="R96" i="42"/>
  <c r="S96" i="42"/>
  <c r="U96" i="42"/>
  <c r="V96" i="42"/>
  <c r="Q97" i="42"/>
  <c r="R97" i="42"/>
  <c r="S97" i="42"/>
  <c r="U97" i="42"/>
  <c r="V97" i="42"/>
  <c r="Q98" i="42"/>
  <c r="R98" i="42"/>
  <c r="S98" i="42"/>
  <c r="U98" i="42"/>
  <c r="V98" i="42"/>
  <c r="Q99" i="42"/>
  <c r="R99" i="42"/>
  <c r="S99" i="42"/>
  <c r="U99" i="42"/>
  <c r="V99" i="42"/>
  <c r="Q100" i="42"/>
  <c r="R100" i="42"/>
  <c r="S100" i="42"/>
  <c r="U100" i="42"/>
  <c r="V100" i="42"/>
  <c r="Q101" i="42"/>
  <c r="R101" i="42"/>
  <c r="S101" i="42"/>
  <c r="U101" i="42"/>
  <c r="V101" i="42"/>
  <c r="Q102" i="42"/>
  <c r="R102" i="42"/>
  <c r="S102" i="42"/>
  <c r="U102" i="42"/>
  <c r="V102" i="42"/>
  <c r="Q103" i="42"/>
  <c r="R103" i="42"/>
  <c r="S103" i="42"/>
  <c r="U103" i="42"/>
  <c r="V103" i="42"/>
  <c r="Q104" i="42"/>
  <c r="R104" i="42"/>
  <c r="S104" i="42"/>
  <c r="U104" i="42"/>
  <c r="V104" i="42"/>
  <c r="Q105" i="42"/>
  <c r="R105" i="42"/>
  <c r="S105" i="42"/>
  <c r="U105" i="42"/>
  <c r="V105" i="42"/>
  <c r="Q106" i="42"/>
  <c r="R106" i="42"/>
  <c r="S106" i="42"/>
  <c r="U106" i="42"/>
  <c r="V106" i="42"/>
  <c r="Q107" i="42"/>
  <c r="R107" i="42"/>
  <c r="S107" i="42"/>
  <c r="U107" i="42"/>
  <c r="V107" i="42"/>
  <c r="Q108" i="42"/>
  <c r="R108" i="42"/>
  <c r="S108" i="42"/>
  <c r="U108" i="42"/>
  <c r="V108" i="42"/>
  <c r="Q109" i="42"/>
  <c r="R109" i="42"/>
  <c r="S109" i="42"/>
  <c r="U109" i="42"/>
  <c r="V109" i="42"/>
  <c r="Q110" i="42"/>
  <c r="R110" i="42"/>
  <c r="S110" i="42"/>
  <c r="U110" i="42"/>
  <c r="V110" i="42"/>
  <c r="Q111" i="42"/>
  <c r="R111" i="42"/>
  <c r="S111" i="42"/>
  <c r="U111" i="42"/>
  <c r="V111" i="42"/>
  <c r="Q112" i="42"/>
  <c r="R112" i="42"/>
  <c r="S112" i="42"/>
  <c r="U112" i="42"/>
  <c r="V112" i="42"/>
  <c r="Q113" i="42"/>
  <c r="R113" i="42"/>
  <c r="S113" i="42"/>
  <c r="U113" i="42"/>
  <c r="V113" i="42"/>
  <c r="Q114" i="42"/>
  <c r="R114" i="42"/>
  <c r="S114" i="42"/>
  <c r="U114" i="42"/>
  <c r="V114" i="42"/>
  <c r="Q115" i="42"/>
  <c r="R115" i="42"/>
  <c r="S115" i="42"/>
  <c r="U115" i="42"/>
  <c r="V115" i="42"/>
  <c r="Q116" i="42"/>
  <c r="R116" i="42"/>
  <c r="S116" i="42"/>
  <c r="U116" i="42"/>
  <c r="V116" i="42"/>
  <c r="Q117" i="42"/>
  <c r="R117" i="42"/>
  <c r="S117" i="42"/>
  <c r="U117" i="42"/>
  <c r="V117" i="42"/>
  <c r="Q118" i="42"/>
  <c r="R118" i="42"/>
  <c r="S118" i="42"/>
  <c r="U118" i="42"/>
  <c r="V118" i="42"/>
  <c r="Q119" i="42"/>
  <c r="R119" i="42"/>
  <c r="S119" i="42"/>
  <c r="U119" i="42"/>
  <c r="V119" i="42"/>
  <c r="Q120" i="42"/>
  <c r="R120" i="42"/>
  <c r="S120" i="42"/>
  <c r="U120" i="42"/>
  <c r="V120" i="42"/>
  <c r="Q121" i="42"/>
  <c r="R121" i="42"/>
  <c r="S121" i="42"/>
  <c r="U121" i="42"/>
  <c r="V121" i="42"/>
  <c r="Q122" i="42"/>
  <c r="R122" i="42"/>
  <c r="S122" i="42"/>
  <c r="U122" i="42"/>
  <c r="V122" i="42"/>
  <c r="R9" i="42"/>
  <c r="B3" i="13"/>
  <c r="L69" i="38" l="1"/>
  <c r="L37" i="38"/>
  <c r="L29" i="38"/>
  <c r="L106" i="38"/>
  <c r="L93" i="38"/>
  <c r="L85" i="38"/>
  <c r="L96" i="38"/>
  <c r="L79" i="38"/>
  <c r="L71" i="38"/>
  <c r="L101" i="38"/>
  <c r="L17" i="38"/>
  <c r="L92" i="38"/>
  <c r="L105" i="38"/>
  <c r="L80" i="38"/>
  <c r="L72" i="38"/>
  <c r="L97" i="38"/>
  <c r="L88" i="38"/>
  <c r="L102" i="38"/>
  <c r="L90" i="38"/>
  <c r="L111" i="38"/>
  <c r="L95" i="38"/>
  <c r="L103" i="38"/>
  <c r="L68" i="38"/>
  <c r="L112" i="38"/>
  <c r="L82" i="38"/>
  <c r="L74" i="38"/>
  <c r="L89" i="38"/>
  <c r="L104" i="38"/>
  <c r="L81" i="38"/>
  <c r="L73" i="38"/>
  <c r="L35" i="38"/>
  <c r="L23" i="38"/>
  <c r="L51" i="38"/>
  <c r="L14" i="38"/>
  <c r="L56" i="38"/>
  <c r="L40" i="38"/>
  <c r="L43" i="38"/>
  <c r="L19" i="38"/>
  <c r="L32" i="38"/>
  <c r="L27" i="38"/>
  <c r="L48" i="38"/>
  <c r="L50" i="38"/>
  <c r="L42" i="38"/>
  <c r="L34" i="38"/>
  <c r="L26" i="38"/>
  <c r="L57" i="38"/>
  <c r="L49" i="38"/>
  <c r="L41" i="38"/>
  <c r="L33" i="38"/>
  <c r="L24" i="38"/>
  <c r="L20" i="38"/>
  <c r="L47" i="38"/>
  <c r="L31" i="38"/>
  <c r="L54" i="38"/>
  <c r="L46" i="38"/>
  <c r="L38" i="38"/>
  <c r="L30" i="38"/>
  <c r="L21" i="38"/>
  <c r="L55" i="38"/>
  <c r="L22" i="38"/>
  <c r="L25" i="38"/>
  <c r="L39" i="38"/>
  <c r="K113" i="38"/>
  <c r="G123" i="46"/>
  <c r="F113" i="38"/>
  <c r="K58" i="38"/>
  <c r="F58" i="38"/>
  <c r="M13" i="17"/>
  <c r="N13" i="17" s="1"/>
  <c r="M43" i="17"/>
  <c r="N43" i="17" s="1"/>
  <c r="L58" i="38" l="1"/>
  <c r="D32" i="13" s="1"/>
  <c r="Y41" i="22" l="1"/>
  <c r="Y10" i="22"/>
  <c r="Y42" i="22"/>
  <c r="Y43" i="22"/>
  <c r="Y50" i="22"/>
  <c r="Y9" i="22"/>
  <c r="Y11" i="22"/>
  <c r="Y21" i="22"/>
  <c r="Y27" i="22"/>
  <c r="Y22" i="22"/>
  <c r="Y23" i="22"/>
  <c r="Y24" i="22"/>
  <c r="Y44" i="22"/>
  <c r="Y29" i="22"/>
  <c r="Y28" i="22"/>
  <c r="Y46" i="22"/>
  <c r="Y34" i="22"/>
  <c r="Y49" i="22"/>
  <c r="Y51" i="22"/>
  <c r="Y52" i="22"/>
  <c r="Y45" i="22"/>
  <c r="Y30" i="22"/>
  <c r="Y12" i="22"/>
  <c r="Y13" i="22"/>
  <c r="Y47" i="22"/>
  <c r="Y31" i="22"/>
  <c r="Y32" i="22"/>
  <c r="Y14" i="22"/>
  <c r="Y33" i="22"/>
  <c r="Y36" i="22"/>
  <c r="Y16" i="22"/>
  <c r="Y17" i="22"/>
  <c r="Y48" i="22"/>
  <c r="Y18" i="22"/>
  <c r="Y19" i="22"/>
  <c r="Y20" i="22"/>
  <c r="Y35" i="22"/>
  <c r="Y15" i="22"/>
  <c r="Y37" i="22"/>
  <c r="Y25" i="22"/>
  <c r="Y38" i="22"/>
  <c r="Y39" i="22"/>
  <c r="Y40" i="22"/>
  <c r="Y26" i="22"/>
  <c r="Y53" i="22"/>
  <c r="Y54" i="22"/>
  <c r="Y55" i="22"/>
  <c r="Y56" i="22"/>
  <c r="Y57" i="22"/>
  <c r="Y58" i="22"/>
  <c r="Y59" i="22"/>
  <c r="Y60" i="22"/>
  <c r="Y61" i="22"/>
  <c r="Y62" i="22"/>
  <c r="Y63" i="22"/>
  <c r="Y64" i="22"/>
  <c r="Y65" i="22"/>
  <c r="Y66" i="22"/>
  <c r="Y67" i="22"/>
  <c r="Y68" i="22"/>
  <c r="Y69" i="22"/>
  <c r="Y70" i="22"/>
  <c r="Y71" i="22"/>
  <c r="Y72" i="22"/>
  <c r="Y73" i="22"/>
  <c r="Y74" i="22"/>
  <c r="Y75" i="22"/>
  <c r="Y76" i="22"/>
  <c r="Y77" i="22"/>
  <c r="Y78" i="22"/>
  <c r="Y79" i="22"/>
  <c r="Y80" i="22"/>
  <c r="Y81" i="22"/>
  <c r="Y82" i="22"/>
  <c r="Y83" i="22"/>
  <c r="Y84" i="22"/>
  <c r="Y85" i="22"/>
  <c r="Y86" i="22"/>
  <c r="Y87" i="22"/>
  <c r="Y88" i="22"/>
  <c r="Y89" i="22"/>
  <c r="Y90" i="22"/>
  <c r="Y91" i="22"/>
  <c r="Y92" i="22"/>
  <c r="Y93" i="22"/>
  <c r="Y94" i="22"/>
  <c r="Y95" i="22"/>
  <c r="Y96" i="22"/>
  <c r="Y97" i="22"/>
  <c r="Y98" i="22"/>
  <c r="Y99" i="22"/>
  <c r="Y100" i="22"/>
  <c r="Y101" i="22"/>
  <c r="Y102" i="22"/>
  <c r="Y103" i="22"/>
  <c r="Y104" i="22"/>
  <c r="Y105" i="22"/>
  <c r="Y106" i="22"/>
  <c r="Y107" i="22"/>
  <c r="Y108" i="22"/>
  <c r="Y109" i="22"/>
  <c r="Y110" i="22"/>
  <c r="Y111" i="22"/>
  <c r="Y112" i="22"/>
  <c r="Y113" i="22"/>
  <c r="Y114" i="22"/>
  <c r="Y115" i="22"/>
  <c r="Y116" i="22"/>
  <c r="Y117" i="22"/>
  <c r="Y118" i="22"/>
  <c r="Y119" i="22"/>
  <c r="Y120" i="22"/>
  <c r="Y121" i="22"/>
  <c r="Y122" i="22"/>
  <c r="X41" i="22"/>
  <c r="X10" i="22"/>
  <c r="X42" i="22"/>
  <c r="X43" i="22"/>
  <c r="X50" i="22"/>
  <c r="X11" i="22"/>
  <c r="X21" i="22"/>
  <c r="X27" i="22"/>
  <c r="X22" i="22"/>
  <c r="X23" i="22"/>
  <c r="X24" i="22"/>
  <c r="X44" i="22"/>
  <c r="X29" i="22"/>
  <c r="X28" i="22"/>
  <c r="X46" i="22"/>
  <c r="X34" i="22"/>
  <c r="X49" i="22"/>
  <c r="X51" i="22"/>
  <c r="X52" i="22"/>
  <c r="X45" i="22"/>
  <c r="X30" i="22"/>
  <c r="X12" i="22"/>
  <c r="X13" i="22"/>
  <c r="X47" i="22"/>
  <c r="X31" i="22"/>
  <c r="X32" i="22"/>
  <c r="X14" i="22"/>
  <c r="X33" i="22"/>
  <c r="X36" i="22"/>
  <c r="X16" i="22"/>
  <c r="X17" i="22"/>
  <c r="X48" i="22"/>
  <c r="X18" i="22"/>
  <c r="X19" i="22"/>
  <c r="X20" i="22"/>
  <c r="X35" i="22"/>
  <c r="X15" i="22"/>
  <c r="X37" i="22"/>
  <c r="X25" i="22"/>
  <c r="X38" i="22"/>
  <c r="X39" i="22"/>
  <c r="X40" i="22"/>
  <c r="X26" i="22"/>
  <c r="X53" i="22"/>
  <c r="X54" i="22"/>
  <c r="X55" i="22"/>
  <c r="X56" i="22"/>
  <c r="X57" i="22"/>
  <c r="X58" i="22"/>
  <c r="X59" i="22"/>
  <c r="X60" i="22"/>
  <c r="X61" i="22"/>
  <c r="X62" i="22"/>
  <c r="X63" i="22"/>
  <c r="X64" i="22"/>
  <c r="X65" i="22"/>
  <c r="X66" i="22"/>
  <c r="X67" i="22"/>
  <c r="X68" i="22"/>
  <c r="X69" i="22"/>
  <c r="X70" i="22"/>
  <c r="X71" i="22"/>
  <c r="X72" i="22"/>
  <c r="X73" i="22"/>
  <c r="X74" i="22"/>
  <c r="X75" i="22"/>
  <c r="X76" i="22"/>
  <c r="X77" i="22"/>
  <c r="X78" i="22"/>
  <c r="X79" i="22"/>
  <c r="X80" i="22"/>
  <c r="X81" i="22"/>
  <c r="X82" i="22"/>
  <c r="X83" i="22"/>
  <c r="X84" i="22"/>
  <c r="X8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8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115" i="22"/>
  <c r="X116" i="22"/>
  <c r="X117" i="22"/>
  <c r="X118" i="22"/>
  <c r="X119" i="22"/>
  <c r="X120" i="22"/>
  <c r="X121" i="22"/>
  <c r="X122" i="22"/>
  <c r="W41" i="22"/>
  <c r="W10" i="22"/>
  <c r="W42" i="22"/>
  <c r="W43" i="22"/>
  <c r="W50" i="22"/>
  <c r="W9" i="22"/>
  <c r="W11" i="22"/>
  <c r="W21" i="22"/>
  <c r="W27" i="22"/>
  <c r="W22" i="22"/>
  <c r="W23" i="22"/>
  <c r="W24" i="22"/>
  <c r="W44" i="22"/>
  <c r="W29" i="22"/>
  <c r="W28" i="22"/>
  <c r="W46" i="22"/>
  <c r="W34" i="22"/>
  <c r="W49" i="22"/>
  <c r="W51" i="22"/>
  <c r="W52" i="22"/>
  <c r="W45" i="22"/>
  <c r="W30" i="22"/>
  <c r="W12" i="22"/>
  <c r="W13" i="22"/>
  <c r="W47" i="22"/>
  <c r="W31" i="22"/>
  <c r="W32" i="22"/>
  <c r="W14" i="22"/>
  <c r="W33" i="22"/>
  <c r="W36" i="22"/>
  <c r="W16" i="22"/>
  <c r="W17" i="22"/>
  <c r="W48" i="22"/>
  <c r="W18" i="22"/>
  <c r="W19" i="22"/>
  <c r="W20" i="22"/>
  <c r="W35" i="22"/>
  <c r="W15" i="22"/>
  <c r="W37" i="22"/>
  <c r="W25" i="22"/>
  <c r="W38" i="22"/>
  <c r="W39" i="22"/>
  <c r="W40" i="22"/>
  <c r="W26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9" i="22"/>
  <c r="W110" i="22"/>
  <c r="W111" i="22"/>
  <c r="W112" i="22"/>
  <c r="W113" i="22"/>
  <c r="W114" i="22"/>
  <c r="W115" i="22"/>
  <c r="W116" i="22"/>
  <c r="W117" i="22"/>
  <c r="W118" i="22"/>
  <c r="W119" i="22"/>
  <c r="W120" i="22"/>
  <c r="W121" i="22"/>
  <c r="W122" i="22"/>
  <c r="V41" i="22"/>
  <c r="V10" i="22"/>
  <c r="V42" i="22"/>
  <c r="V43" i="22"/>
  <c r="V50" i="22"/>
  <c r="V9" i="22"/>
  <c r="V11" i="22"/>
  <c r="V21" i="22"/>
  <c r="V27" i="22"/>
  <c r="V22" i="22"/>
  <c r="V23" i="22"/>
  <c r="V24" i="22"/>
  <c r="V44" i="22"/>
  <c r="V29" i="22"/>
  <c r="V28" i="22"/>
  <c r="V46" i="22"/>
  <c r="V34" i="22"/>
  <c r="V49" i="22"/>
  <c r="V51" i="22"/>
  <c r="V52" i="22"/>
  <c r="V45" i="22"/>
  <c r="V30" i="22"/>
  <c r="V12" i="22"/>
  <c r="V13" i="22"/>
  <c r="V47" i="22"/>
  <c r="V31" i="22"/>
  <c r="V32" i="22"/>
  <c r="V14" i="22"/>
  <c r="V33" i="22"/>
  <c r="V36" i="22"/>
  <c r="V16" i="22"/>
  <c r="V17" i="22"/>
  <c r="V48" i="22"/>
  <c r="V18" i="22"/>
  <c r="V19" i="22"/>
  <c r="V20" i="22"/>
  <c r="V35" i="22"/>
  <c r="V15" i="22"/>
  <c r="V37" i="22"/>
  <c r="V25" i="22"/>
  <c r="V38" i="22"/>
  <c r="V39" i="22"/>
  <c r="V40" i="22"/>
  <c r="V26" i="22"/>
  <c r="V53" i="22"/>
  <c r="V54" i="22"/>
  <c r="V55" i="22"/>
  <c r="V56" i="22"/>
  <c r="V57" i="22"/>
  <c r="V58" i="22"/>
  <c r="V59" i="22"/>
  <c r="V60" i="22"/>
  <c r="V61" i="22"/>
  <c r="V62" i="22"/>
  <c r="V63" i="22"/>
  <c r="V64" i="22"/>
  <c r="V65" i="22"/>
  <c r="V66" i="22"/>
  <c r="V67" i="22"/>
  <c r="V68" i="22"/>
  <c r="V69" i="22"/>
  <c r="V70" i="22"/>
  <c r="V71" i="22"/>
  <c r="V72" i="22"/>
  <c r="V73" i="22"/>
  <c r="V74" i="22"/>
  <c r="V75" i="22"/>
  <c r="V76" i="22"/>
  <c r="V77" i="22"/>
  <c r="V78" i="22"/>
  <c r="V79" i="22"/>
  <c r="V80" i="22"/>
  <c r="V81" i="22"/>
  <c r="V82" i="22"/>
  <c r="V83" i="22"/>
  <c r="V84" i="22"/>
  <c r="V85" i="22"/>
  <c r="V86" i="22"/>
  <c r="V87" i="22"/>
  <c r="V88" i="22"/>
  <c r="V89" i="22"/>
  <c r="V90" i="22"/>
  <c r="V91" i="22"/>
  <c r="V92" i="22"/>
  <c r="V93" i="22"/>
  <c r="V94" i="22"/>
  <c r="V95" i="22"/>
  <c r="V96" i="22"/>
  <c r="V97" i="22"/>
  <c r="V98" i="22"/>
  <c r="V99" i="22"/>
  <c r="V100" i="22"/>
  <c r="V101" i="22"/>
  <c r="V102" i="22"/>
  <c r="V103" i="22"/>
  <c r="V104" i="22"/>
  <c r="V105" i="22"/>
  <c r="V106" i="22"/>
  <c r="V107" i="22"/>
  <c r="V108" i="22"/>
  <c r="V109" i="22"/>
  <c r="V110" i="22"/>
  <c r="V111" i="22"/>
  <c r="V112" i="22"/>
  <c r="V113" i="22"/>
  <c r="V114" i="22"/>
  <c r="V115" i="22"/>
  <c r="V116" i="22"/>
  <c r="V117" i="22"/>
  <c r="V118" i="22"/>
  <c r="V119" i="22"/>
  <c r="V120" i="22"/>
  <c r="V121" i="22"/>
  <c r="V122" i="22"/>
  <c r="T33" i="22"/>
  <c r="U33" i="22"/>
  <c r="T36" i="22"/>
  <c r="U36" i="22"/>
  <c r="T16" i="22"/>
  <c r="U16" i="22"/>
  <c r="T17" i="22"/>
  <c r="U17" i="22"/>
  <c r="T48" i="22"/>
  <c r="U48" i="22"/>
  <c r="T18" i="22"/>
  <c r="U18" i="22"/>
  <c r="T19" i="22"/>
  <c r="U19" i="22"/>
  <c r="T20" i="22"/>
  <c r="U20" i="22"/>
  <c r="T35" i="22"/>
  <c r="U35" i="22"/>
  <c r="T15" i="22"/>
  <c r="U15" i="22"/>
  <c r="T37" i="22"/>
  <c r="U37" i="22"/>
  <c r="T25" i="22"/>
  <c r="U25" i="22"/>
  <c r="T38" i="22"/>
  <c r="U38" i="22"/>
  <c r="T39" i="22"/>
  <c r="U39" i="22"/>
  <c r="T40" i="22"/>
  <c r="U40" i="22"/>
  <c r="T26" i="22"/>
  <c r="U26" i="22"/>
  <c r="T53" i="22"/>
  <c r="T54" i="22"/>
  <c r="U54" i="22"/>
  <c r="T55" i="22"/>
  <c r="U55" i="22"/>
  <c r="T56" i="22"/>
  <c r="U56" i="22"/>
  <c r="T57" i="22"/>
  <c r="U57" i="22"/>
  <c r="T58" i="22"/>
  <c r="U58" i="22"/>
  <c r="T59" i="22"/>
  <c r="U59" i="22"/>
  <c r="T60" i="22"/>
  <c r="U60" i="22"/>
  <c r="T61" i="22"/>
  <c r="U61" i="22"/>
  <c r="T62" i="22"/>
  <c r="U62" i="22"/>
  <c r="T63" i="22"/>
  <c r="U63" i="22"/>
  <c r="T64" i="22"/>
  <c r="U64" i="22"/>
  <c r="T65" i="22"/>
  <c r="U65" i="22"/>
  <c r="T66" i="22"/>
  <c r="U66" i="22"/>
  <c r="T67" i="22"/>
  <c r="U67" i="22"/>
  <c r="T68" i="22"/>
  <c r="U68" i="22"/>
  <c r="T69" i="22"/>
  <c r="U69" i="22"/>
  <c r="T70" i="22"/>
  <c r="U70" i="22"/>
  <c r="T71" i="22"/>
  <c r="U71" i="22"/>
  <c r="T72" i="22"/>
  <c r="U72" i="22"/>
  <c r="T73" i="22"/>
  <c r="U73" i="22"/>
  <c r="T74" i="22"/>
  <c r="U74" i="22"/>
  <c r="T75" i="22"/>
  <c r="U75" i="22"/>
  <c r="T76" i="22"/>
  <c r="U76" i="22"/>
  <c r="T77" i="22"/>
  <c r="U77" i="22"/>
  <c r="T78" i="22"/>
  <c r="U78" i="22"/>
  <c r="T79" i="22"/>
  <c r="U79" i="22"/>
  <c r="T80" i="22"/>
  <c r="U80" i="22"/>
  <c r="T81" i="22"/>
  <c r="U81" i="22"/>
  <c r="T82" i="22"/>
  <c r="U82" i="22"/>
  <c r="T83" i="22"/>
  <c r="U83" i="22"/>
  <c r="T84" i="22"/>
  <c r="U84" i="22"/>
  <c r="T85" i="22"/>
  <c r="U85" i="22"/>
  <c r="T86" i="22"/>
  <c r="U86" i="22"/>
  <c r="T87" i="22"/>
  <c r="U87" i="22"/>
  <c r="T88" i="22"/>
  <c r="U88" i="22"/>
  <c r="T89" i="22"/>
  <c r="U89" i="22"/>
  <c r="T90" i="22"/>
  <c r="U90" i="22"/>
  <c r="T91" i="22"/>
  <c r="U91" i="22"/>
  <c r="T92" i="22"/>
  <c r="U92" i="22"/>
  <c r="T93" i="22"/>
  <c r="U93" i="22"/>
  <c r="T94" i="22"/>
  <c r="U94" i="22"/>
  <c r="T95" i="22"/>
  <c r="U95" i="22"/>
  <c r="T96" i="22"/>
  <c r="U96" i="22"/>
  <c r="T97" i="22"/>
  <c r="U97" i="22"/>
  <c r="T98" i="22"/>
  <c r="U98" i="22"/>
  <c r="T99" i="22"/>
  <c r="U99" i="22"/>
  <c r="T100" i="22"/>
  <c r="U100" i="22"/>
  <c r="T101" i="22"/>
  <c r="U101" i="22"/>
  <c r="T102" i="22"/>
  <c r="U102" i="22"/>
  <c r="T103" i="22"/>
  <c r="U103" i="22"/>
  <c r="T104" i="22"/>
  <c r="U104" i="22"/>
  <c r="T105" i="22"/>
  <c r="U105" i="22"/>
  <c r="T106" i="22"/>
  <c r="U106" i="22"/>
  <c r="T107" i="22"/>
  <c r="U107" i="22"/>
  <c r="T108" i="22"/>
  <c r="U108" i="22"/>
  <c r="T109" i="22"/>
  <c r="U109" i="22"/>
  <c r="T110" i="22"/>
  <c r="U110" i="22"/>
  <c r="T111" i="22"/>
  <c r="U111" i="22"/>
  <c r="T112" i="22"/>
  <c r="U112" i="22"/>
  <c r="T113" i="22"/>
  <c r="U113" i="22"/>
  <c r="T114" i="22"/>
  <c r="U114" i="22"/>
  <c r="T115" i="22"/>
  <c r="U115" i="22"/>
  <c r="T116" i="22"/>
  <c r="U116" i="22"/>
  <c r="T117" i="22"/>
  <c r="U117" i="22"/>
  <c r="T118" i="22"/>
  <c r="U118" i="22"/>
  <c r="T119" i="22"/>
  <c r="U119" i="22"/>
  <c r="T120" i="22"/>
  <c r="U120" i="22"/>
  <c r="T121" i="22"/>
  <c r="U121" i="22"/>
  <c r="T122" i="22"/>
  <c r="U122" i="22"/>
  <c r="T42" i="22"/>
  <c r="U42" i="22"/>
  <c r="T43" i="22"/>
  <c r="U43" i="22"/>
  <c r="T50" i="22"/>
  <c r="U50" i="22"/>
  <c r="T9" i="22"/>
  <c r="U9" i="22"/>
  <c r="T11" i="22"/>
  <c r="U11" i="22"/>
  <c r="T21" i="22"/>
  <c r="U21" i="22"/>
  <c r="T27" i="22"/>
  <c r="U27" i="22"/>
  <c r="T22" i="22"/>
  <c r="U22" i="22"/>
  <c r="T23" i="22"/>
  <c r="U23" i="22"/>
  <c r="T24" i="22"/>
  <c r="U24" i="22"/>
  <c r="T44" i="22"/>
  <c r="U44" i="22"/>
  <c r="T29" i="22"/>
  <c r="U29" i="22"/>
  <c r="T28" i="22"/>
  <c r="U28" i="22"/>
  <c r="T46" i="22"/>
  <c r="U46" i="22"/>
  <c r="T34" i="22"/>
  <c r="U34" i="22"/>
  <c r="U49" i="22"/>
  <c r="T51" i="22"/>
  <c r="U51" i="22"/>
  <c r="T52" i="22"/>
  <c r="U52" i="22"/>
  <c r="T45" i="22"/>
  <c r="U45" i="22"/>
  <c r="T30" i="22"/>
  <c r="U30" i="22"/>
  <c r="T12" i="22"/>
  <c r="U12" i="22"/>
  <c r="T13" i="22"/>
  <c r="U13" i="22"/>
  <c r="T47" i="22"/>
  <c r="U47" i="22"/>
  <c r="T31" i="22"/>
  <c r="U31" i="22"/>
  <c r="T32" i="22"/>
  <c r="U32" i="22"/>
  <c r="T14" i="22"/>
  <c r="U14" i="22"/>
  <c r="T10" i="22"/>
  <c r="U10" i="22"/>
  <c r="T41" i="22"/>
  <c r="U41" i="22"/>
  <c r="Y123" i="22" l="1"/>
  <c r="D38" i="13" s="1"/>
  <c r="F38" i="13" s="1"/>
  <c r="W123" i="22"/>
  <c r="D36" i="13" s="1"/>
  <c r="F36" i="13" s="1"/>
  <c r="X123" i="22"/>
  <c r="D37" i="13" s="1"/>
  <c r="F37" i="13" s="1"/>
  <c r="V123" i="22"/>
  <c r="D35" i="13" s="1"/>
  <c r="F35" i="13" s="1"/>
  <c r="T123" i="22"/>
  <c r="D34" i="13" s="1"/>
  <c r="F34" i="13" s="1"/>
  <c r="H14" i="42" l="1"/>
  <c r="H15" i="42"/>
  <c r="T15" i="42" s="1"/>
  <c r="H16" i="42"/>
  <c r="T16" i="42" s="1"/>
  <c r="H17" i="42"/>
  <c r="T17" i="42" s="1"/>
  <c r="H18" i="42"/>
  <c r="T18" i="42" s="1"/>
  <c r="H19" i="42"/>
  <c r="T19" i="42" s="1"/>
  <c r="H20" i="42"/>
  <c r="T20" i="42" s="1"/>
  <c r="H21" i="42"/>
  <c r="T21" i="42" s="1"/>
  <c r="H22" i="42"/>
  <c r="T22" i="42" s="1"/>
  <c r="H23" i="42"/>
  <c r="T23" i="42" s="1"/>
  <c r="H24" i="42"/>
  <c r="T24" i="42" s="1"/>
  <c r="H25" i="42"/>
  <c r="T25" i="42" s="1"/>
  <c r="H26" i="42"/>
  <c r="T26" i="42" s="1"/>
  <c r="H27" i="42"/>
  <c r="T27" i="42" s="1"/>
  <c r="H28" i="42"/>
  <c r="T28" i="42" s="1"/>
  <c r="H29" i="42"/>
  <c r="T29" i="42" s="1"/>
  <c r="H30" i="42"/>
  <c r="T30" i="42" s="1"/>
  <c r="H31" i="42"/>
  <c r="T31" i="42" s="1"/>
  <c r="H32" i="42"/>
  <c r="T32" i="42" s="1"/>
  <c r="H33" i="42"/>
  <c r="T33" i="42" s="1"/>
  <c r="H34" i="42"/>
  <c r="T34" i="42" s="1"/>
  <c r="H35" i="42"/>
  <c r="T35" i="42" s="1"/>
  <c r="H36" i="42"/>
  <c r="T36" i="42" s="1"/>
  <c r="H37" i="42"/>
  <c r="T37" i="42" s="1"/>
  <c r="H38" i="42"/>
  <c r="T38" i="42" s="1"/>
  <c r="H39" i="42"/>
  <c r="T39" i="42" s="1"/>
  <c r="H40" i="42"/>
  <c r="T40" i="42" s="1"/>
  <c r="H41" i="42"/>
  <c r="T41" i="42" s="1"/>
  <c r="H42" i="42"/>
  <c r="T42" i="42" s="1"/>
  <c r="H43" i="42"/>
  <c r="T43" i="42" s="1"/>
  <c r="H44" i="42"/>
  <c r="T44" i="42" s="1"/>
  <c r="H45" i="42"/>
  <c r="T45" i="42" s="1"/>
  <c r="H46" i="42"/>
  <c r="T46" i="42" s="1"/>
  <c r="H47" i="42"/>
  <c r="T47" i="42" s="1"/>
  <c r="H48" i="42"/>
  <c r="T48" i="42" s="1"/>
  <c r="H49" i="42"/>
  <c r="T49" i="42" s="1"/>
  <c r="H50" i="42"/>
  <c r="T50" i="42" s="1"/>
  <c r="H51" i="42"/>
  <c r="T51" i="42" s="1"/>
  <c r="H52" i="42"/>
  <c r="T52" i="42" s="1"/>
  <c r="H53" i="42"/>
  <c r="T53" i="42" s="1"/>
  <c r="H54" i="42"/>
  <c r="T54" i="42" s="1"/>
  <c r="H55" i="42"/>
  <c r="T55" i="42" s="1"/>
  <c r="H56" i="42"/>
  <c r="T56" i="42" s="1"/>
  <c r="H57" i="42"/>
  <c r="T57" i="42" s="1"/>
  <c r="H58" i="42"/>
  <c r="T58" i="42" s="1"/>
  <c r="H59" i="42"/>
  <c r="T59" i="42" s="1"/>
  <c r="H60" i="42"/>
  <c r="T60" i="42" s="1"/>
  <c r="H61" i="42"/>
  <c r="T61" i="42" s="1"/>
  <c r="H62" i="42"/>
  <c r="T62" i="42" s="1"/>
  <c r="H63" i="42"/>
  <c r="T63" i="42" s="1"/>
  <c r="H64" i="42"/>
  <c r="T64" i="42" s="1"/>
  <c r="H65" i="42"/>
  <c r="T65" i="42" s="1"/>
  <c r="H66" i="42"/>
  <c r="T66" i="42" s="1"/>
  <c r="H67" i="42"/>
  <c r="T67" i="42" s="1"/>
  <c r="H68" i="42"/>
  <c r="T68" i="42" s="1"/>
  <c r="H69" i="42"/>
  <c r="T69" i="42" s="1"/>
  <c r="H70" i="42"/>
  <c r="T70" i="42" s="1"/>
  <c r="H71" i="42"/>
  <c r="T71" i="42" s="1"/>
  <c r="H72" i="42"/>
  <c r="T72" i="42" s="1"/>
  <c r="H73" i="42"/>
  <c r="T73" i="42" s="1"/>
  <c r="H74" i="42"/>
  <c r="T74" i="42" s="1"/>
  <c r="H75" i="42"/>
  <c r="T75" i="42" s="1"/>
  <c r="H76" i="42"/>
  <c r="T76" i="42" s="1"/>
  <c r="H77" i="42"/>
  <c r="T77" i="42" s="1"/>
  <c r="H78" i="42"/>
  <c r="T78" i="42" s="1"/>
  <c r="H79" i="42"/>
  <c r="T79" i="42" s="1"/>
  <c r="H80" i="42"/>
  <c r="T80" i="42" s="1"/>
  <c r="H81" i="42"/>
  <c r="T81" i="42" s="1"/>
  <c r="H82" i="42"/>
  <c r="T82" i="42" s="1"/>
  <c r="H83" i="42"/>
  <c r="T83" i="42" s="1"/>
  <c r="H84" i="42"/>
  <c r="T84" i="42" s="1"/>
  <c r="H85" i="42"/>
  <c r="T85" i="42" s="1"/>
  <c r="H86" i="42"/>
  <c r="T86" i="42" s="1"/>
  <c r="H87" i="42"/>
  <c r="T87" i="42" s="1"/>
  <c r="H88" i="42"/>
  <c r="T88" i="42" s="1"/>
  <c r="H89" i="42"/>
  <c r="T89" i="42" s="1"/>
  <c r="H90" i="42"/>
  <c r="T90" i="42" s="1"/>
  <c r="H91" i="42"/>
  <c r="T91" i="42" s="1"/>
  <c r="H9" i="42"/>
  <c r="H122" i="42"/>
  <c r="T122" i="42" s="1"/>
  <c r="H121" i="42"/>
  <c r="T121" i="42" s="1"/>
  <c r="H120" i="42"/>
  <c r="T120" i="42" s="1"/>
  <c r="H119" i="42"/>
  <c r="T119" i="42" s="1"/>
  <c r="H118" i="42"/>
  <c r="T118" i="42" s="1"/>
  <c r="H117" i="42"/>
  <c r="T117" i="42" s="1"/>
  <c r="H116" i="42"/>
  <c r="T116" i="42" s="1"/>
  <c r="H115" i="42"/>
  <c r="T115" i="42" s="1"/>
  <c r="H114" i="42"/>
  <c r="T114" i="42" s="1"/>
  <c r="H113" i="42"/>
  <c r="T113" i="42" s="1"/>
  <c r="H112" i="42"/>
  <c r="T112" i="42" s="1"/>
  <c r="H111" i="42"/>
  <c r="T111" i="42" s="1"/>
  <c r="H110" i="42"/>
  <c r="T110" i="42" s="1"/>
  <c r="H109" i="42"/>
  <c r="T109" i="42" s="1"/>
  <c r="H108" i="42"/>
  <c r="T108" i="42" s="1"/>
  <c r="H107" i="42"/>
  <c r="T107" i="42" s="1"/>
  <c r="H106" i="42"/>
  <c r="T106" i="42" s="1"/>
  <c r="H105" i="42"/>
  <c r="T105" i="42" s="1"/>
  <c r="H104" i="42"/>
  <c r="T104" i="42" s="1"/>
  <c r="H103" i="42"/>
  <c r="T103" i="42" s="1"/>
  <c r="H102" i="42"/>
  <c r="T102" i="42" s="1"/>
  <c r="H101" i="42"/>
  <c r="T101" i="42" s="1"/>
  <c r="H100" i="42"/>
  <c r="T100" i="42" s="1"/>
  <c r="H99" i="42"/>
  <c r="T99" i="42" s="1"/>
  <c r="H98" i="42"/>
  <c r="T98" i="42" s="1"/>
  <c r="H97" i="42"/>
  <c r="T97" i="42" s="1"/>
  <c r="H96" i="42"/>
  <c r="T96" i="42" s="1"/>
  <c r="H95" i="42"/>
  <c r="T95" i="42" s="1"/>
  <c r="H94" i="42"/>
  <c r="T94" i="42" s="1"/>
  <c r="H93" i="42"/>
  <c r="T93" i="42" s="1"/>
  <c r="H92" i="42"/>
  <c r="T92" i="42" s="1"/>
  <c r="H13" i="42"/>
  <c r="H12" i="42"/>
  <c r="H11" i="42"/>
  <c r="H10" i="4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S9" i="42" l="1"/>
  <c r="U9" i="42"/>
  <c r="S10" i="42"/>
  <c r="Q10" i="42"/>
  <c r="T14" i="42"/>
  <c r="R14" i="42"/>
  <c r="R10" i="42"/>
  <c r="T10" i="42"/>
  <c r="V10" i="42"/>
  <c r="T11" i="42"/>
  <c r="V11" i="42"/>
  <c r="R11" i="42"/>
  <c r="V12" i="42"/>
  <c r="R12" i="42"/>
  <c r="T12" i="42"/>
  <c r="R13" i="42"/>
  <c r="T13" i="42"/>
  <c r="U13" i="42"/>
  <c r="Q9" i="42"/>
  <c r="V9" i="42"/>
  <c r="T9" i="42"/>
  <c r="H123" i="42"/>
  <c r="D29" i="13" s="1"/>
  <c r="F29" i="13" s="1"/>
  <c r="F32" i="13"/>
  <c r="D13" i="13" s="1"/>
  <c r="U53" i="22"/>
  <c r="U123" i="22" s="1"/>
  <c r="D33" i="13" s="1"/>
  <c r="F33" i="13" s="1"/>
  <c r="J123" i="22"/>
  <c r="D28" i="13" s="1"/>
  <c r="S123" i="42" l="1"/>
  <c r="Q123" i="42"/>
  <c r="U123" i="42"/>
  <c r="D30" i="13"/>
  <c r="T123" i="42"/>
  <c r="V123" i="42"/>
  <c r="R123" i="42"/>
  <c r="F28" i="13"/>
  <c r="F30" i="13" l="1"/>
  <c r="D10" i="13" s="1"/>
  <c r="D9" i="13"/>
  <c r="D15" i="13"/>
  <c r="D14" i="13"/>
  <c r="M29" i="17" l="1"/>
  <c r="N29" i="17" s="1"/>
  <c r="M34" i="17"/>
  <c r="N34" i="17" s="1"/>
  <c r="M41" i="17"/>
  <c r="N41" i="17" s="1"/>
  <c r="M40" i="17"/>
  <c r="N40" i="17" s="1"/>
  <c r="M39" i="17"/>
  <c r="N39" i="17" s="1"/>
  <c r="M23" i="17"/>
  <c r="N23" i="17" s="1"/>
  <c r="M42" i="17"/>
  <c r="N42" i="17" s="1"/>
  <c r="M38" i="17"/>
  <c r="N38" i="17" s="1"/>
  <c r="M22" i="17"/>
  <c r="N22" i="17" s="1"/>
  <c r="M14" i="17"/>
  <c r="N14" i="17" s="1"/>
  <c r="M21" i="17" l="1"/>
  <c r="N21" i="17" s="1"/>
  <c r="M20" i="17"/>
  <c r="N20" i="17" s="1"/>
  <c r="M31" i="17"/>
  <c r="N31" i="17" s="1"/>
  <c r="M32" i="17"/>
  <c r="N32" i="17" s="1"/>
  <c r="M33" i="17"/>
  <c r="N33" i="17" s="1"/>
  <c r="M26" i="17"/>
  <c r="N26" i="17" s="1"/>
  <c r="M35" i="17"/>
  <c r="N35" i="17" s="1"/>
  <c r="M36" i="17"/>
  <c r="N36" i="17" s="1"/>
  <c r="M19" i="17"/>
  <c r="N19" i="17" s="1"/>
  <c r="M15" i="17"/>
  <c r="N15" i="17" s="1"/>
  <c r="M16" i="17"/>
  <c r="N16" i="17" s="1"/>
  <c r="M17" i="17"/>
  <c r="N17" i="17" s="1"/>
  <c r="M37" i="17"/>
  <c r="N37" i="17" s="1"/>
  <c r="M24" i="17"/>
  <c r="N24" i="17" s="1"/>
  <c r="M25" i="17"/>
  <c r="N25" i="17" s="1"/>
  <c r="M18" i="17"/>
  <c r="N18" i="17" s="1"/>
  <c r="M27" i="17"/>
  <c r="N27" i="17" s="1"/>
  <c r="M28" i="17"/>
  <c r="N28" i="17" s="1"/>
  <c r="M30" i="17"/>
  <c r="N30" i="17" s="1"/>
</calcChain>
</file>

<file path=xl/sharedStrings.xml><?xml version="1.0" encoding="utf-8"?>
<sst xmlns="http://schemas.openxmlformats.org/spreadsheetml/2006/main" count="1464" uniqueCount="397">
  <si>
    <t>Prosjektinformasjon</t>
  </si>
  <si>
    <t>Prosjektnavn</t>
  </si>
  <si>
    <t>Fyll inn</t>
  </si>
  <si>
    <t>Utbygger</t>
  </si>
  <si>
    <t>Ferdigstillelsesår</t>
  </si>
  <si>
    <t>Beregningsdato</t>
  </si>
  <si>
    <t>Beregnet av</t>
  </si>
  <si>
    <t>Firma</t>
  </si>
  <si>
    <t>Fremgangsmåte</t>
  </si>
  <si>
    <t>a.</t>
  </si>
  <si>
    <t>b.</t>
  </si>
  <si>
    <t>c.</t>
  </si>
  <si>
    <t>d.</t>
  </si>
  <si>
    <t>e.</t>
  </si>
  <si>
    <t>Ny fossil</t>
  </si>
  <si>
    <t>Ombrukt</t>
  </si>
  <si>
    <t>Bevart</t>
  </si>
  <si>
    <t>Bygning</t>
  </si>
  <si>
    <t>kg</t>
  </si>
  <si>
    <t>Overskudd</t>
  </si>
  <si>
    <t>Gjenvunnet</t>
  </si>
  <si>
    <t>SUM</t>
  </si>
  <si>
    <t>Velg</t>
  </si>
  <si>
    <t>xx Bygningsdel</t>
  </si>
  <si>
    <t>Kolonne1</t>
  </si>
  <si>
    <t>Velg bygningsdel</t>
  </si>
  <si>
    <t>20 Bygning, generelt</t>
  </si>
  <si>
    <t>21 Grunn og 
fundamenter</t>
  </si>
  <si>
    <t>22 Bæresystemer</t>
  </si>
  <si>
    <t>23 Yttervegger</t>
  </si>
  <si>
    <t>24 Innervegger</t>
  </si>
  <si>
    <t>25 Dekker</t>
  </si>
  <si>
    <t>26 Yttertak</t>
  </si>
  <si>
    <t>27 Fast inventar</t>
  </si>
  <si>
    <t>28 Trapper,
balkonger, m.m.</t>
  </si>
  <si>
    <t>29 Andre
bygningsmessige
deler</t>
  </si>
  <si>
    <t>30 Generelt vedr.
VVS-installasjoner</t>
  </si>
  <si>
    <t>Isolasjon</t>
  </si>
  <si>
    <t>31 Sanitær</t>
  </si>
  <si>
    <t>32 Varme</t>
  </si>
  <si>
    <t>33 Brannslokking</t>
  </si>
  <si>
    <t>34 Gassog trykkluft</t>
  </si>
  <si>
    <t>35 Prosesskjøling</t>
  </si>
  <si>
    <t>36 Luftbehandling</t>
  </si>
  <si>
    <t>37 Komfortkjøling</t>
  </si>
  <si>
    <t>38 Vannbehandling</t>
  </si>
  <si>
    <t>39 Andre VVS-
installasjoner</t>
  </si>
  <si>
    <t>4 Elkraft</t>
  </si>
  <si>
    <t>40 Elkraft, generelt</t>
  </si>
  <si>
    <t>41 Basisinstallasjoner
forelkraft</t>
  </si>
  <si>
    <t>42 Høyspent
forsyning</t>
  </si>
  <si>
    <t>43 Lavspent
forsyning</t>
  </si>
  <si>
    <t>44 Lys</t>
  </si>
  <si>
    <t>45 Elvarme</t>
  </si>
  <si>
    <t>46 Reservekraft</t>
  </si>
  <si>
    <t>49 Andre
elkraftinstallasjon
er</t>
  </si>
  <si>
    <t>BRA</t>
  </si>
  <si>
    <t>Ny biobasert</t>
  </si>
  <si>
    <t>Nei</t>
  </si>
  <si>
    <t>Embalasje</t>
  </si>
  <si>
    <t>Rør, ledninger, kanaler (midlertidig)</t>
  </si>
  <si>
    <t>Produkter</t>
  </si>
  <si>
    <t>Beskyttelsesmaterialer</t>
  </si>
  <si>
    <t>Ja</t>
  </si>
  <si>
    <t>Miljøgifter</t>
  </si>
  <si>
    <t>kg/m2</t>
  </si>
  <si>
    <t>Prosent</t>
  </si>
  <si>
    <t>Produktjson av plastfigur</t>
  </si>
  <si>
    <t>Innblandet plast</t>
  </si>
  <si>
    <t>Bygningsprodukt</t>
  </si>
  <si>
    <t>Tillenggsinformasjon om bygningsprodukt</t>
  </si>
  <si>
    <t>Ren plast</t>
  </si>
  <si>
    <t>Velg bygningsdel på 2-sifret nivå for hvor plasten er lokalisert.</t>
  </si>
  <si>
    <t>Fyll inn supplerende informasjon ved behov</t>
  </si>
  <si>
    <t>Fyll inn bygningsprodukt, eksempelvis EPS-isolasjon, steinull, akrylmaling, flislim, sparkel etc.</t>
  </si>
  <si>
    <t xml:space="preserve">Følgende tre kollonner beregner plastvekten. Fyll inn plastandel i bygningsproduktet og produktets totalvekt, eller kun fyll inn selve plastvekten i kg. </t>
  </si>
  <si>
    <t>Tillenggsinformasjon om byggeplassprodukt</t>
  </si>
  <si>
    <t>Hvor er plasten avverget?</t>
  </si>
  <si>
    <t>Hva var oprinnelig produkt?</t>
  </si>
  <si>
    <t>Hva er produktet erstattet med?</t>
  </si>
  <si>
    <t>REGISTRER ALL PLASTEN</t>
  </si>
  <si>
    <t>FRI FOR MILJØGIFTER</t>
  </si>
  <si>
    <t>Sirkulær plast</t>
  </si>
  <si>
    <t>Dagens praksis 2020</t>
  </si>
  <si>
    <t>Inneholder produktet miljøgifter?</t>
  </si>
  <si>
    <t>FB Plast</t>
  </si>
  <si>
    <t>1. Registrer all plast</t>
  </si>
  <si>
    <t>1. Registrer plasten</t>
  </si>
  <si>
    <t>Returordning</t>
  </si>
  <si>
    <t>Levert tilbake til leverandør</t>
  </si>
  <si>
    <t>Levert til resirkulering</t>
  </si>
  <si>
    <t>Levert til avfall</t>
  </si>
  <si>
    <t>Formålet er...</t>
  </si>
  <si>
    <t>Beskriv formålet med plasten med ord.</t>
  </si>
  <si>
    <t>All plast i bygget skal ha et teknisk eller funksjonelt formål, og skal kun benyttes der det ikke finnes alternative materialer eller produkter med lavere miljøpåvirkning.</t>
  </si>
  <si>
    <t>Beregninger</t>
  </si>
  <si>
    <t>Ny plast</t>
  </si>
  <si>
    <t>I bygget</t>
  </si>
  <si>
    <t>På byggeplass</t>
  </si>
  <si>
    <t>Avverget plast</t>
  </si>
  <si>
    <t>Totalt</t>
  </si>
  <si>
    <t>Lukket kretsløp</t>
  </si>
  <si>
    <t>Ikke lukket kretsløp</t>
  </si>
  <si>
    <t>Fri for miljøgifter</t>
  </si>
  <si>
    <t>Ikke fri for miljøgifter</t>
  </si>
  <si>
    <t>Radetiketter</t>
  </si>
  <si>
    <t>Totalsum</t>
  </si>
  <si>
    <t>Summer av Plast-Vekt (kg)</t>
  </si>
  <si>
    <t>a</t>
  </si>
  <si>
    <t>a2</t>
  </si>
  <si>
    <t>a3</t>
  </si>
  <si>
    <t>Under vises beregningen av antall kg som er definert i de ulike målepunktene</t>
  </si>
  <si>
    <t>Totalt antall kg plast</t>
  </si>
  <si>
    <t>Totalt antall kg plast pr m2</t>
  </si>
  <si>
    <t>Figur</t>
  </si>
  <si>
    <t>Betong</t>
  </si>
  <si>
    <t>Tre</t>
  </si>
  <si>
    <t>Boligblokk</t>
  </si>
  <si>
    <t>Bygningen</t>
  </si>
  <si>
    <t>Omsorgsbolig</t>
  </si>
  <si>
    <t>Plassering av plasten i prosjektet</t>
  </si>
  <si>
    <t>Sirkulære tiltak</t>
  </si>
  <si>
    <t>Topp ti plast-tiltak</t>
  </si>
  <si>
    <t>Hovedresultat</t>
  </si>
  <si>
    <t>Resultater oppsummert</t>
  </si>
  <si>
    <t>Eventuelle kommentarer</t>
  </si>
  <si>
    <t>Stigningstall 1:</t>
  </si>
  <si>
    <t xml:space="preserve">1. </t>
  </si>
  <si>
    <t>Registrer plasten på byggeplass</t>
  </si>
  <si>
    <t>Registrer plasten i bygget</t>
  </si>
  <si>
    <t>2.</t>
  </si>
  <si>
    <t>3.</t>
  </si>
  <si>
    <t>Velg fra nedtrekksmeny hvilket opphav plasten er, altså om den er ny fossil plast, resirkulert, biobasert eller ombrukt.</t>
  </si>
  <si>
    <t>Plast fraksjon</t>
  </si>
  <si>
    <t>Brukes videre i egen virksomhet</t>
  </si>
  <si>
    <t>Beregning</t>
  </si>
  <si>
    <t>Erstatningsprodukter</t>
  </si>
  <si>
    <t>Annet</t>
  </si>
  <si>
    <t>Velg fra nedtrekksmeny hvilken bygningsdel plasten du registrerer er i.</t>
  </si>
  <si>
    <t>Fyll inn supplerende beskrivelse ved behov. Kan være nyttig om flere brukere benytter seg av registreringsverktøyet.</t>
  </si>
  <si>
    <t>Under vurdering</t>
  </si>
  <si>
    <t>Byggeplass</t>
  </si>
  <si>
    <t>Innstøpt</t>
  </si>
  <si>
    <t>Kan demonteres</t>
  </si>
  <si>
    <t>Nedgravd</t>
  </si>
  <si>
    <t>Kolonne5</t>
  </si>
  <si>
    <t>ç</t>
  </si>
  <si>
    <t>Kolonne52</t>
  </si>
  <si>
    <t>Innblandet plast og nedgravd plast er vanskelig å hente ut av krestløpet.
 Er plasten tilrettelagt for å kunne tas ut av næringskjeden på sikt?</t>
  </si>
  <si>
    <t>Hvor er plasten avverget</t>
  </si>
  <si>
    <t>Konseptuelle grep</t>
  </si>
  <si>
    <t>Registrering plastinnhold i referansebygg: Valgfritt</t>
  </si>
  <si>
    <t>Kg plast pr m2</t>
  </si>
  <si>
    <t>m2 berørt</t>
  </si>
  <si>
    <t>Plastvekt</t>
  </si>
  <si>
    <t>Hva var opprinnelig konsept?</t>
  </si>
  <si>
    <t>Status</t>
  </si>
  <si>
    <t>Vedtatt</t>
  </si>
  <si>
    <t>Konsept utgår</t>
  </si>
  <si>
    <t>Kilde: Finsk studie, Plastic in Buildings</t>
  </si>
  <si>
    <t>*Nedre Sem Låve</t>
  </si>
  <si>
    <t>Barnehage</t>
  </si>
  <si>
    <t>Referansen skal velges i samråd med FutureBuilt. Dersom du lager et referansebygg kan dette benyttes i arkfanen "Registrering av referansebygg"</t>
  </si>
  <si>
    <t xml:space="preserve">Verktøyet er utviklet av FutureBuilt i samarbeid med Vill Energi. </t>
  </si>
  <si>
    <t>Beregningsverktøy for FutureBuilt kriterier for plast i bygg</t>
  </si>
  <si>
    <t>Om du ønsker en så riktig referansekurve som mulig i FutureBuilt Plast-figuren, velg referanse fra nedtrekksmeny i tabellen Prosjektinformasjon</t>
  </si>
  <si>
    <t>Alternativene under i rødt gir ingen gevinst for beregningen "Sirkulær plast ", mens gul og grønn gir full uttelling i beregningen "Sirkulær plast" i Dashboard.</t>
  </si>
  <si>
    <t>All plast i bygget skal ha et teknisk eller funksjonelt formål og skal kun benyttes der det ikke finnes alternative produkter med lavere miljøpåvirkning.</t>
  </si>
  <si>
    <t>Beskriv formålet med plasten på byggeplassen. All plast i bygget skal ha et teknisk eller funksjonelt formål og skal kun benyttes der det ikke finnes alternative produkter med lavere miljøpåvirkning.</t>
  </si>
  <si>
    <t xml:space="preserve">Velg fra nedtrekksmeny hvilken returordning plasten på byggeplassen har. </t>
  </si>
  <si>
    <t>I FutureBuilts kriterier for plast i bygg skal all plast-emballasje returneres til leverandør for ombruk eller resirkulering fremfor å avhendes på byggeplass.</t>
  </si>
  <si>
    <t>Velg plastfunksjon på byggeplassen</t>
  </si>
  <si>
    <t>Nedtrekksmenyer på byggeplass</t>
  </si>
  <si>
    <t>Plastfunksjon på byggeplassen</t>
  </si>
  <si>
    <t>Opphav</t>
  </si>
  <si>
    <t>Levert til ombruk</t>
  </si>
  <si>
    <t>End of Life</t>
  </si>
  <si>
    <t>Bygningsdeler</t>
  </si>
  <si>
    <t>Begrunnelse End of Life</t>
  </si>
  <si>
    <t>Malt</t>
  </si>
  <si>
    <t>Mekanisk innfesting</t>
  </si>
  <si>
    <t>Ikke demonterbart</t>
  </si>
  <si>
    <t>Limt/fuget</t>
  </si>
  <si>
    <t>Er produktet av ren plast eller er plasten blandet inn i et produkt?</t>
  </si>
  <si>
    <t>Begrunnelse for valg av end of life</t>
  </si>
  <si>
    <t>Skriv inn eventuelle kommentarer rundt vurderingene dine for å sette Ja/Nei.</t>
  </si>
  <si>
    <t>Valgfritt: Registrer avverget plast</t>
  </si>
  <si>
    <t>Denne arkfanen er ikke nødvendig å fylle ut, men gir prosjekter mulighet til å vise frem gode valg som er tatt for å redusere plastbruken og vise frem gode konseptuelle valg som er tatt.</t>
  </si>
  <si>
    <t>I øverste del av arket kan du registrere produkter med høyt plastinnhold som man har prosjektert ut.</t>
  </si>
  <si>
    <t>Dersom prosjektet f.eks har unngåt å bruke 500 L akrylmaling og heller brukt plastfri maling, kommer dette ikke frem i plastregnskapets fane for Inndata - Bygning.</t>
  </si>
  <si>
    <t>Om man ønsker å fremstille data på dette, skal typisk arkfanen for avverget plast benyttes.</t>
  </si>
  <si>
    <t>Konseptuelle valg i en byggeprosess eller i en design-prosess har stor innvirkning på plastinnholdet i bygget ditt.</t>
  </si>
  <si>
    <t>Eksempelvis har konseptet flatt tak høyere plastinnhold enn et skråtak. Vanntett kjeller har eksempelvis høyere plastinnhold enn ikke vanntett kjeller.</t>
  </si>
  <si>
    <t>Valgfritt: Registrering av referansebygg</t>
  </si>
  <si>
    <t xml:space="preserve">Dette beregningsverktøyet gir deg to muligheter for å velge referanse. </t>
  </si>
  <si>
    <t xml:space="preserve">Referansen settes i øvre del av dette arket. </t>
  </si>
  <si>
    <t>Dersom du ikke ønsker å bruke studier som sammenlikningsgrunnlag for ditt bygg, kan du lage ditt eget referansebygg.</t>
  </si>
  <si>
    <t xml:space="preserve">Dette skal gjøres i samråd med FutureBuilt. </t>
  </si>
  <si>
    <t>1. Beskriv</t>
  </si>
  <si>
    <t>Utdyp</t>
  </si>
  <si>
    <t>2. Beskriv</t>
  </si>
  <si>
    <t>3. Beskriv</t>
  </si>
  <si>
    <t>4. Beskriv</t>
  </si>
  <si>
    <t>5. Beskriv</t>
  </si>
  <si>
    <t>6. Beskriv</t>
  </si>
  <si>
    <t>7. Beskriv</t>
  </si>
  <si>
    <t>8. Beskriv</t>
  </si>
  <si>
    <t>9. Beskriv</t>
  </si>
  <si>
    <t>10. Beskriv</t>
  </si>
  <si>
    <t>Tabellen fylles ikke inn automatisk, gjør manuell beregning</t>
  </si>
  <si>
    <t>Eksempel: Papptekking yttertak</t>
  </si>
  <si>
    <t>Eksempel: EPS isolasjon</t>
  </si>
  <si>
    <t>Eksempel: Steinull</t>
  </si>
  <si>
    <t>Eksempel: Sparkel</t>
  </si>
  <si>
    <t>Eksempel: Akrylmaling</t>
  </si>
  <si>
    <t>Eksempel: Plastsperrer</t>
  </si>
  <si>
    <t>Erstatt eksempeldata</t>
  </si>
  <si>
    <t>Eks: EPS (100% plast)</t>
  </si>
  <si>
    <t>Eks: Steinull (3 % plast)</t>
  </si>
  <si>
    <t>Eks: Sparkel avrettningsmasse (5% plast)</t>
  </si>
  <si>
    <t>Eks: Sand sparkel (0,5% plast)</t>
  </si>
  <si>
    <t>Eks: Akrymaling (50 % plast)</t>
  </si>
  <si>
    <t>Eks: Osmo hardvoksolje</t>
  </si>
  <si>
    <t>Eks: Sparkelmasse (15 % plast)</t>
  </si>
  <si>
    <t>Eks: Sparkelmasse i remser (3 % plast)</t>
  </si>
  <si>
    <t>Eks: Silikamaling</t>
  </si>
  <si>
    <t>Figurene er laget med Pivot-tabeller</t>
  </si>
  <si>
    <t>Marker tabell og trykk Oppdater for å få ut resultater</t>
  </si>
  <si>
    <t>Lag egne figurer ved behov.</t>
  </si>
  <si>
    <t>Revidert: Ikke revidert enda</t>
  </si>
  <si>
    <t>Nedtrekksmenyer på bygning</t>
  </si>
  <si>
    <t xml:space="preserve">Plast-emballasje skal returneres til leverandør for ombruk eller resirkulering fremfor å avhendes på byggeplass.
Vurder plastens videre levetid. Hvis du har en konkret returordning eller plan øker sannsynligheten. </t>
  </si>
  <si>
    <t>Tabell 1: Referansetall for plastmengder i bygg.</t>
  </si>
  <si>
    <t>Kan plasten sirkulært avhendes?</t>
  </si>
  <si>
    <t>Kilde Bygning</t>
  </si>
  <si>
    <t>Avfallsmengde</t>
  </si>
  <si>
    <t>Byggeaktivitet i alt</t>
  </si>
  <si>
    <t>Nybygging</t>
  </si>
  <si>
    <t>Rehabilitering</t>
  </si>
  <si>
    <t>Riving</t>
  </si>
  <si>
    <t>Materialtyper i alt</t>
  </si>
  <si>
    <t>Treavfall</t>
  </si>
  <si>
    <t>Papir og papp</t>
  </si>
  <si>
    <t>Plast</t>
  </si>
  <si>
    <t>Glass</t>
  </si>
  <si>
    <t>Metall</t>
  </si>
  <si>
    <t>Gips</t>
  </si>
  <si>
    <t>EE-avfall</t>
  </si>
  <si>
    <t>Farlig avfall</t>
  </si>
  <si>
    <t>Farlig avfall. Oljeforurenset masse</t>
  </si>
  <si>
    <t>Farlig avfall. PCB- og PCT-holdig avfall</t>
  </si>
  <si>
    <t>Farlig avfall. Impregnert trevirke</t>
  </si>
  <si>
    <t>Farlig avfall. Slagg, støv, flygeaske, katalysatorer, blåsesand m.m.</t>
  </si>
  <si>
    <t>Farlig avfall. Asbest</t>
  </si>
  <si>
    <t>Farlig avfall. Spillolje</t>
  </si>
  <si>
    <t>Farlig avfall. Avfall med ftalater</t>
  </si>
  <si>
    <t>Farlig avfall. Annet</t>
  </si>
  <si>
    <t>Tegl og betong og andre tyngre bygningsmaterialer</t>
  </si>
  <si>
    <t>Forurenset tegl og betong</t>
  </si>
  <si>
    <t>Asfalt</t>
  </si>
  <si>
    <t>Blandet restavfall</t>
  </si>
  <si>
    <t>Annet avfall</t>
  </si>
  <si>
    <t>Prosentandel Plast i byggeavfall</t>
  </si>
  <si>
    <t>Kilde: https://www.ssb.no/statbank/table/09247</t>
  </si>
  <si>
    <t>Sum antatt plastprosent</t>
  </si>
  <si>
    <t>Datakilde</t>
  </si>
  <si>
    <t>Datakilde: Velg enten generiske data fra klimagassregnskap eller manuell registrering</t>
  </si>
  <si>
    <t>EPD</t>
  </si>
  <si>
    <t>Manuell registrering</t>
  </si>
  <si>
    <t>Klimagassregnskap (fossilandel)</t>
  </si>
  <si>
    <t>Følgende tre kollonner beregner plastvekten. Fyll inn plastandel i bygningsproduktet og produktets totalvekt.</t>
  </si>
  <si>
    <t>Plastande
 (0-1)</t>
  </si>
  <si>
    <t>Plastvekt (kg)</t>
  </si>
  <si>
    <t>SIRKULÆR OPPSTRØMS</t>
  </si>
  <si>
    <t>SIRKULÆR NEDSTRØMS</t>
  </si>
  <si>
    <t>2: Valgfritt - Plast oppstrøms</t>
  </si>
  <si>
    <t>3: Valgfritt - Plast nedstrøms</t>
  </si>
  <si>
    <t>Kan demonteres/ombrukes</t>
  </si>
  <si>
    <t>Valgfritt resultat</t>
  </si>
  <si>
    <t>AVVERGET PLAST</t>
  </si>
  <si>
    <t xml:space="preserve">Dobbelklikk på Y-aksen i figuren for å endre aksehøyde.  </t>
  </si>
  <si>
    <t>Aksehøyden skal være lik som referanseverdien du har valgt i "Om verktøyet"</t>
  </si>
  <si>
    <t>Veiledning:</t>
  </si>
  <si>
    <t>Ti største plastmengder</t>
  </si>
  <si>
    <t>Valgfri: Effektive erstatningsprodukter</t>
  </si>
  <si>
    <t>Tabellen fylles ikke inn automatisk, gjør manuell beregning om du har registrert avverget plast.</t>
  </si>
  <si>
    <t>Forklaring: Ved å erstatte produktene i kollonnen Avverget Plast med produktet i kollonnen Erstatningsprodukter spares X antall kg plast.</t>
  </si>
  <si>
    <t xml:space="preserve">Eksempel: På Nedre Sem låve erstattet man EPS med 100 % plastinnhold med Steinull med 3 %. Dette grepet sparte prosjektet for omlag 6 500 kg plast. </t>
  </si>
  <si>
    <t>Ikke-sirkulær plast oppstrøms</t>
  </si>
  <si>
    <t>Sirkulær plast oppstrøms</t>
  </si>
  <si>
    <t>Sirkulær plast nedstrøms</t>
  </si>
  <si>
    <t>Ikke-sirkulær plast nedstrøms</t>
  </si>
  <si>
    <t>Plasttype</t>
  </si>
  <si>
    <t xml:space="preserve">Valgfritt: Dersom du sitter på informasjon om plasttype kan dette registreres her. </t>
  </si>
  <si>
    <t>Plastandel
(0-1)</t>
  </si>
  <si>
    <t>Plastvekt
(kg)</t>
  </si>
  <si>
    <t>Totalvekt for produktet
(kg)</t>
  </si>
  <si>
    <t>Oppgi om plasten er ny fossil, gjenvunnet, ombrukt eller bevart.</t>
  </si>
  <si>
    <t>Oppgi om produktet inneholder miljøgifter eller ikke</t>
  </si>
  <si>
    <t>Produktets opphav</t>
  </si>
  <si>
    <t>Registrering av plastbruk: Byggeplass</t>
  </si>
  <si>
    <t>Registrering av plastbruk: Bygning</t>
  </si>
  <si>
    <t>Valgfritt: Registrering av avverget plast</t>
  </si>
  <si>
    <t>Sum Avverget plast
(kg)</t>
  </si>
  <si>
    <t>Følgende tre kollonner beregner plastvekten. Fyll inn plastandel i bygningsproduktet og produktets totalvekt</t>
  </si>
  <si>
    <t>Tabell 1: Produkter</t>
  </si>
  <si>
    <t>1) produkter med plastinnhold som prosjektet har valgt å erstatte med plastfrie eller plastfrie produkter (Tabell 1: Produkter)</t>
  </si>
  <si>
    <t>Denne arkfanen gir deg mulighet til å registrere følgende:</t>
  </si>
  <si>
    <t>Velg om plasten som er designet bort er på byggeplass eller i bygningen</t>
  </si>
  <si>
    <t>Hva er nytt konseptuellt grep?</t>
  </si>
  <si>
    <t xml:space="preserve">Beskriv </t>
  </si>
  <si>
    <t>Beskriv</t>
  </si>
  <si>
    <t>Oppgi plastmengden</t>
  </si>
  <si>
    <t>Tabell 2: Konseptuelle grep</t>
  </si>
  <si>
    <t xml:space="preserve">I denne arkfanen skal plasten på byggeplass registreres. </t>
  </si>
  <si>
    <t>Punkt 1. Registrer plasten er obligatorisk, punkt 2. og 3. er valgfritt.</t>
  </si>
  <si>
    <t xml:space="preserve">I denne arkfanen skal plasten i bygget registreres. Man kan bruke eksport av fossil-andel i klimagassregnskap, eller benytte manuell registrering. </t>
  </si>
  <si>
    <r>
      <t xml:space="preserve">Dette verktøyet utfører beregninger basert på metodikken beskrevet i </t>
    </r>
    <r>
      <rPr>
        <i/>
        <sz val="11"/>
        <color theme="3" tint="-0.499984740745262"/>
        <rFont val="Arial Nova"/>
      </rPr>
      <t>FutureBuilt kriterier for plast i bygg V2.0.</t>
    </r>
  </si>
  <si>
    <r>
      <t xml:space="preserve">Metodikken er beskrevet i </t>
    </r>
    <r>
      <rPr>
        <i/>
        <sz val="11"/>
        <color theme="3" tint="-0.499984740745262"/>
        <rFont val="Arial Nova"/>
      </rPr>
      <t>FutureBuilts kiterier for plast i bygg V2.0.</t>
    </r>
  </si>
  <si>
    <t>2) Konseptuelle plastreduserende grep i design-fasen (Tabell 2: Konseptuelle grep) lenger ned i arkfanen.</t>
  </si>
  <si>
    <t>Det er stor usikkerhet til plastmengden i bygg i dag. Dersom man ikke ønsker å bruke referansene oppgitt i "Om Verktøyet" kan man registrere et eget referansebygg.</t>
  </si>
  <si>
    <t>Kort informasjon om referansebygget</t>
  </si>
  <si>
    <t>Fyll inn kort beskrivelse om hvordan referansebygget er laget om prosjektet har valgt å lage et referansebygg</t>
  </si>
  <si>
    <t>Referansebygg</t>
  </si>
  <si>
    <t>Plastandel 
(0-1)</t>
  </si>
  <si>
    <t>Her vises nedtrekksmenyene i plastverktøyet</t>
  </si>
  <si>
    <t>Produksjon av figur</t>
  </si>
  <si>
    <t>Tabellen under viser oversikt fra SSB 2023-tall for avfallsmengdene fra byggaktiviteter i Norge.</t>
  </si>
  <si>
    <t>Behandlet data, med estimater fra plandet restavfall</t>
  </si>
  <si>
    <t>Tabellen viser avfallsmengder fra BREEAM V6.1</t>
  </si>
  <si>
    <t>kg avfall/m2</t>
  </si>
  <si>
    <t>Kg plast avfall/m22</t>
  </si>
  <si>
    <t>Referanse byggeplass</t>
  </si>
  <si>
    <t>% plastavfall</t>
  </si>
  <si>
    <t>Plast på byggeplassen: Data og beregning for referanse</t>
  </si>
  <si>
    <t>Nybygg</t>
  </si>
  <si>
    <t>SUM referanse</t>
  </si>
  <si>
    <t>Plastfolie</t>
  </si>
  <si>
    <t>Hardplast</t>
  </si>
  <si>
    <t>Skumplast</t>
  </si>
  <si>
    <t>Plukkanalyser av restavfallskontainere fra byggeplasser</t>
  </si>
  <si>
    <t>Antatt andel av plast i blandet restavfall (se tabell under)</t>
  </si>
  <si>
    <t>Estimert fraksjon fra blandet avfall</t>
  </si>
  <si>
    <t>Sum</t>
  </si>
  <si>
    <t>Runder opp til</t>
  </si>
  <si>
    <t>Første publikasjon: 18.03.2026</t>
  </si>
  <si>
    <t>Tabell 2: Referansetall for plastmengder på byggeplass</t>
  </si>
  <si>
    <t>Enhet</t>
  </si>
  <si>
    <t xml:space="preserve">Du kan hente data fra avfallsrapport eller registrere produktene manuelt. </t>
  </si>
  <si>
    <t xml:space="preserve">Dersom du har tilgang på hvilken plasttype byggeplass-plasten er, oppgi dette. </t>
  </si>
  <si>
    <t>Oppgi om plasten har miljøgifter eller ikke i nedtrekkskmenyen</t>
  </si>
  <si>
    <t>Beskriv vurderingen i forrige steg Ja/Nei på hvorfor plasten settes som om den kan sirkulært avhendes eller ikke.</t>
  </si>
  <si>
    <t>Registrer plasten i kollonne B-H.</t>
  </si>
  <si>
    <t>Oppgi plastandelen. Er det ren plast, skriv inn 1.</t>
  </si>
  <si>
    <t>Du kan hente data fra klimagassregnskapet og bruke fossil-andel, eller registrere produktene manuelt. Oppgi hvilken kilde registreringen består av.</t>
  </si>
  <si>
    <t>f.</t>
  </si>
  <si>
    <t>g.</t>
  </si>
  <si>
    <t>Fyll enten inn direkte vekten på selve plasten i produktet (kollonne J) eller benytt mellomberegning (%-andel i kollonne H og totalvekt i kollonne I.)</t>
  </si>
  <si>
    <t>Beskriv hvilken fuksjon og hvilket formål plasten har. Man skal ikke benytte plast til f.eks estetiske funksjoner, ref. Kriteriesettet.</t>
  </si>
  <si>
    <t>Velg fra nedtrekksmeny om plasten er innblandet i et materiale eller om det er en ren plastfraksjon. Dette påvirker ikke hvor sirkulær plasten er i beregningen, men gir nyttig informasjon.</t>
  </si>
  <si>
    <t>Dersom du ønsker å benytte plastverktøyet som et prosessverktøy, hvor konseptuelle valg og grep viser plastreduserte tiltak, benytt denne delen av arket.</t>
  </si>
  <si>
    <t>Underlag plastmengder i bygget</t>
  </si>
  <si>
    <t>Tabellen er en oppsummering fra hovedresultatene i den finske studien + referansebygget til Nedre Sem Låve</t>
  </si>
  <si>
    <t>For å regne på plastreduksjon i bygget ditt, skal du ta utgangspunkt i en referanse, tilpasset ditt prosjekt.</t>
  </si>
  <si>
    <t>I tabell 1 og 2 under vises to tabeller med underlagsdata for plastmengder.</t>
  </si>
  <si>
    <t>Valgt referanse bygg</t>
  </si>
  <si>
    <t>Valgt referansebyggeplass</t>
  </si>
  <si>
    <t>I nedtrekksmenyen i celle E18 kan du velge hvilken referanse som passer ditt prosjekt</t>
  </si>
  <si>
    <t>I nedtrekksmenyen i celle E19 kan du velge hvilken referanse som passer din byggeplass.</t>
  </si>
  <si>
    <t xml:space="preserve">Dersom du har brukt referansebygg, fyll inn referansebygget ditt i tabellen og velg den verdien som kommer opp i nedtrekksmenyen automatisk. </t>
  </si>
  <si>
    <t>Hvis:</t>
  </si>
  <si>
    <t>Bygg</t>
  </si>
  <si>
    <t>Kilde</t>
  </si>
  <si>
    <t>Antatt avfallsmengde byggeplass pr m2</t>
  </si>
  <si>
    <t>https://www.dibk.no/globalassets/avfall-og-miljosanering/publikasjoner/plukkanalyse-byggavfall.pdf</t>
  </si>
  <si>
    <t xml:space="preserve">Direktoratet for byggkvalitet. (2014). </t>
  </si>
  <si>
    <t>Plukkanalyse av byggavfall. https://www.dibk.no/globalassets/avfall-og-miljosanering/publikasjoner/plukkanalyse-byggavfall.pdf  </t>
  </si>
  <si>
    <t>Häkkinen, T., Kuittinen, M., &amp; Vares, S. (2019).</t>
  </si>
  <si>
    <t>Dersom du ønsker å benytte eksisterende studier som referanse, velg oppgitte verdier i Tabell 1 og Tabell 2 .</t>
  </si>
  <si>
    <t xml:space="preserve">Tabell 1 er basert på studiet: </t>
  </si>
  <si>
    <t xml:space="preserve">Tabell 2 er basert på studiet: </t>
  </si>
  <si>
    <t>Plastics in buildings: A study of Finnish blocks of flats and daycare centres. Finnish Ministry of the Environment. https://ym.fi/documents/1410903/122689634/Plastics+in+buildings.+A+study+of+Finnish+blocks+of+flats+and+daycare+centres.pdf</t>
  </si>
  <si>
    <t>Valg av referanse</t>
  </si>
  <si>
    <t>Hovedmålet med dette registreringsverktøyet er å vise frem den totale plastmengden i byggeprosjektet, og fine gode strategier for å redusere plastbruken.</t>
  </si>
  <si>
    <t xml:space="preserve">Det er flere deler av verktøyet som er valgfritt. Men det oppfordres å utføre flere av de "valgfrie" postene også, da det gir nyttig informasjon om plastens egenskaper. </t>
  </si>
  <si>
    <t>Vurder om plasten kan tas ut av kretsløpet ved endt levetid. Velg Ja/Nei</t>
  </si>
  <si>
    <t>Erstattede produkter</t>
  </si>
  <si>
    <t>Valgfritt: Registrer plastens oppstrømsløsninger</t>
  </si>
  <si>
    <t>Valgfritt: Registrer plastens nedstrømsløsninger</t>
  </si>
  <si>
    <t>Velg fra nedtrekksmeny hva slags type plastprodukt du skal registrere på byggeplassen.</t>
  </si>
  <si>
    <t>Oppgi om plasten har miljøgifter eller ikke i nedtrekkskmenyen.</t>
  </si>
  <si>
    <t>Fyll enten inn direkte vekten på selve plasten i produktet (kollonne H) eller benytt mellomberegning (%-andel i kollonne F og totalvekt i kollonne G).</t>
  </si>
  <si>
    <t>Registrer plasten i kolonne B-J.</t>
  </si>
  <si>
    <t>Velg Ja/Nei for om plasten kan avhendes sirkulært eller ikke. Det er i denne kolonnen den totale vekten av plastproduktet gir resultater på om er sirkulært nedstrøms eller ikke.</t>
  </si>
  <si>
    <t>Grønne felter kan ofte defineres som sirkulære, gule er under vurdering, og røde felter er ikke sirkulære løsninger og kan ikke tas ut av kretsløpet.</t>
  </si>
  <si>
    <t>Videre skal du oppgi informasjon i kolonne P om hvordan plasten er montert, som underlag for å velge om plasten kan tas ut av kretsløpet i kolonne Q.</t>
  </si>
  <si>
    <t>I øverste og nederste del av arkfanen står kollonnen "Status". Dette er en hjelpekolonne for å se om forslag for plastreduserte tiltak er under behandling, vedtatt eller valgt bort.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</si>
</sst>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\ %"/>
  </numFmts>
  <fonts count="64">
    <font>
      <sz val="10"/>
      <color rgb="FF000000"/>
      <name val="Helvetica"/>
      <scheme val="minor"/>
    </font>
    <font>
      <sz val="8"/>
      <name val="Helvetica"/>
      <family val="2"/>
      <scheme val="minor"/>
    </font>
    <font>
      <sz val="18"/>
      <color theme="3"/>
      <name val="Replica"/>
      <family val="2"/>
      <scheme val="major"/>
    </font>
    <font>
      <b/>
      <sz val="11"/>
      <color theme="3"/>
      <name val="Helvetica"/>
      <family val="2"/>
      <scheme val="minor"/>
    </font>
    <font>
      <sz val="11"/>
      <color theme="3" tint="-0.499984740745262"/>
      <name val="Avenir"/>
      <family val="2"/>
    </font>
    <font>
      <sz val="10"/>
      <color rgb="FF000000"/>
      <name val="Helvetica"/>
      <family val="2"/>
      <scheme val="minor"/>
    </font>
    <font>
      <b/>
      <sz val="11"/>
      <color rgb="FFFA7D00"/>
      <name val="Calibri Light"/>
      <family val="2"/>
    </font>
    <font>
      <sz val="11"/>
      <color rgb="FF000000"/>
      <name val="Calibri Light"/>
      <family val="2"/>
    </font>
    <font>
      <i/>
      <sz val="11"/>
      <color rgb="FF000000"/>
      <name val="Calibri Light"/>
      <family val="2"/>
    </font>
    <font>
      <sz val="10"/>
      <color rgb="FFFF0000"/>
      <name val="Replica"/>
    </font>
    <font>
      <sz val="11"/>
      <color theme="1"/>
      <name val="Helvetica"/>
      <family val="2"/>
      <scheme val="minor"/>
    </font>
    <font>
      <sz val="10"/>
      <color rgb="FF000000"/>
      <name val="Helvetica"/>
      <family val="2"/>
      <scheme val="minor"/>
    </font>
    <font>
      <sz val="10"/>
      <color rgb="FFFF0000"/>
      <name val="Arial Nova"/>
    </font>
    <font>
      <sz val="10"/>
      <color theme="5"/>
      <name val="Arial Nova"/>
    </font>
    <font>
      <sz val="36"/>
      <color theme="1"/>
      <name val="Arial Nova"/>
    </font>
    <font>
      <b/>
      <sz val="12"/>
      <color theme="0"/>
      <name val="Arial Nova"/>
    </font>
    <font>
      <sz val="12"/>
      <color theme="5"/>
      <name val="Arial Nova"/>
    </font>
    <font>
      <sz val="12"/>
      <color rgb="FFFF0000"/>
      <name val="Arial Nova"/>
    </font>
    <font>
      <i/>
      <sz val="10"/>
      <color theme="0"/>
      <name val="Arial Nova"/>
    </font>
    <font>
      <sz val="10"/>
      <color theme="0"/>
      <name val="Arial Nova"/>
    </font>
    <font>
      <sz val="10"/>
      <color theme="1"/>
      <name val="Arial Nova"/>
    </font>
    <font>
      <sz val="10"/>
      <color rgb="FF000000"/>
      <name val="Arial Nova"/>
    </font>
    <font>
      <sz val="10"/>
      <color theme="7"/>
      <name val="Arial Nova"/>
    </font>
    <font>
      <b/>
      <sz val="10"/>
      <color theme="0"/>
      <name val="Arial Nova"/>
    </font>
    <font>
      <sz val="11"/>
      <color theme="1"/>
      <name val="Arial Nova"/>
    </font>
    <font>
      <sz val="14"/>
      <color theme="1"/>
      <name val="Arial Nova"/>
    </font>
    <font>
      <i/>
      <sz val="10"/>
      <color theme="1" tint="0.499984740745262"/>
      <name val="Arial Nova"/>
    </font>
    <font>
      <i/>
      <sz val="14"/>
      <color theme="1" tint="0.499984740745262"/>
      <name val="Arial Nova"/>
    </font>
    <font>
      <sz val="9"/>
      <color theme="3" tint="-0.499984740745262"/>
      <name val="Arial Nova"/>
    </font>
    <font>
      <u/>
      <sz val="28"/>
      <color theme="3" tint="-0.499984740745262"/>
      <name val="Arial Nova"/>
    </font>
    <font>
      <u/>
      <sz val="14"/>
      <color theme="3" tint="-0.499984740745262"/>
      <name val="Arial Nova"/>
    </font>
    <font>
      <i/>
      <sz val="10"/>
      <color theme="3" tint="-0.499984740745262"/>
      <name val="Arial Nova"/>
    </font>
    <font>
      <sz val="16"/>
      <color theme="3" tint="-0.499984740745262"/>
      <name val="Arial Nova"/>
    </font>
    <font>
      <u/>
      <sz val="18"/>
      <color theme="3" tint="-0.499984740745262"/>
      <name val="Arial Nova"/>
    </font>
    <font>
      <sz val="10"/>
      <color theme="3" tint="-0.499984740745262"/>
      <name val="Arial Nova"/>
    </font>
    <font>
      <sz val="11"/>
      <color theme="0"/>
      <name val="Arial Nova"/>
    </font>
    <font>
      <u/>
      <sz val="10"/>
      <color theme="10"/>
      <name val="Helvetica"/>
      <family val="2"/>
      <scheme val="minor"/>
    </font>
    <font>
      <sz val="9"/>
      <color theme="0"/>
      <name val="Arial Nova"/>
    </font>
    <font>
      <i/>
      <sz val="9"/>
      <color theme="3" tint="-0.499984740745262"/>
      <name val="Arial Nova"/>
    </font>
    <font>
      <sz val="12"/>
      <color rgb="FF000000"/>
      <name val="Helvetica"/>
      <family val="2"/>
      <scheme val="minor"/>
    </font>
    <font>
      <sz val="11"/>
      <color theme="3" tint="-0.499984740745262"/>
      <name val="Arial Nova"/>
    </font>
    <font>
      <sz val="12"/>
      <color theme="3" tint="-0.499984740745262"/>
      <name val="Arial Nova"/>
    </font>
    <font>
      <sz val="14"/>
      <color theme="3" tint="-0.499984740745262"/>
      <name val="Arial Nova"/>
    </font>
    <font>
      <u/>
      <sz val="9"/>
      <color theme="3" tint="-0.499984740745262"/>
      <name val="Arial Nova"/>
    </font>
    <font>
      <b/>
      <sz val="10"/>
      <color theme="1"/>
      <name val="Arial Nova"/>
    </font>
    <font>
      <sz val="12"/>
      <color theme="1"/>
      <name val="Arial Nova"/>
    </font>
    <font>
      <b/>
      <sz val="14"/>
      <color theme="0"/>
      <name val="Arial Nova"/>
    </font>
    <font>
      <u/>
      <sz val="22"/>
      <color theme="3" tint="-0.499984740745262"/>
      <name val="Arial Nova"/>
    </font>
    <font>
      <sz val="18"/>
      <color theme="3" tint="-0.499984740745262"/>
      <name val="Arial Nova"/>
    </font>
    <font>
      <u/>
      <sz val="24"/>
      <color theme="3" tint="-0.499984740745262"/>
      <name val="Arial Nova"/>
    </font>
    <font>
      <i/>
      <sz val="11"/>
      <color theme="3" tint="-0.499984740745262"/>
      <name val="Arial Nova"/>
    </font>
    <font>
      <b/>
      <sz val="10"/>
      <color theme="3" tint="-0.499984740745262"/>
      <name val="Arial Nova"/>
    </font>
    <font>
      <u/>
      <sz val="10"/>
      <color theme="10"/>
      <name val="Arial Nova"/>
    </font>
    <font>
      <i/>
      <sz val="8"/>
      <color theme="3" tint="-0.499984740745262"/>
      <name val="Arial Nova"/>
    </font>
    <font>
      <u/>
      <sz val="10"/>
      <color theme="3" tint="-0.499984740745262"/>
      <name val="Arial Nova"/>
    </font>
    <font>
      <sz val="11"/>
      <color rgb="FFFF0000"/>
      <name val="Arial Nova"/>
    </font>
    <font>
      <b/>
      <sz val="11"/>
      <color theme="3" tint="-0.499984740745262"/>
      <name val="Arial Nova"/>
    </font>
    <font>
      <sz val="10"/>
      <color theme="3"/>
      <name val="Arial Nova"/>
    </font>
    <font>
      <sz val="12"/>
      <color theme="0"/>
      <name val="Arial Nova"/>
    </font>
    <font>
      <i/>
      <sz val="11"/>
      <color rgb="FFFF0000"/>
      <name val="Arial Nova"/>
    </font>
    <font>
      <b/>
      <sz val="10"/>
      <color rgb="FF000000"/>
      <name val="Arial Nova"/>
    </font>
    <font>
      <b/>
      <sz val="14"/>
      <color rgb="FF000000"/>
      <name val="Arial Nova"/>
    </font>
    <font>
      <sz val="14"/>
      <color rgb="FF000000"/>
      <name val="Arial Nova"/>
    </font>
    <font>
      <b/>
      <sz val="12"/>
      <color rgb="FF000000"/>
      <name val="Arial Nova"/>
    </font>
  </fonts>
  <fills count="2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rgb="FFECF2F9"/>
      </patternFill>
    </fill>
    <fill>
      <patternFill patternType="solid">
        <fgColor theme="8" tint="-0.74999237037263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CF2F9"/>
        <bgColor rgb="FFECF2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ECF2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/>
      <diagonal/>
    </border>
    <border>
      <left/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1" tint="0.1499984740745262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4" tint="0.39997558519241921"/>
      </top>
      <bottom style="thin">
        <color theme="1" tint="0.14999847407452621"/>
      </bottom>
      <diagonal/>
    </border>
    <border>
      <left style="thin">
        <color theme="1"/>
      </left>
      <right style="thin">
        <color theme="1" tint="0.14999847407452621"/>
      </right>
      <top style="thin">
        <color theme="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/>
      </top>
      <bottom/>
      <diagonal/>
    </border>
    <border>
      <left style="thin">
        <color theme="1" tint="0.1499984740745262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/>
      </right>
      <top style="thin">
        <color theme="1" tint="0.14999847407452621"/>
      </top>
      <bottom/>
      <diagonal/>
    </border>
    <border>
      <left style="thin">
        <color theme="1"/>
      </left>
      <right style="thin">
        <color theme="1" tint="0.14999847407452621"/>
      </right>
      <top style="thin">
        <color theme="1" tint="0.14999847407452621"/>
      </top>
      <bottom style="thin">
        <color theme="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/>
      </bottom>
      <diagonal/>
    </border>
    <border>
      <left style="thin">
        <color theme="1" tint="0.14999847407452621"/>
      </left>
      <right style="thin">
        <color theme="1"/>
      </right>
      <top style="thin">
        <color theme="1" tint="0.14999847407452621"/>
      </top>
      <bottom style="thin">
        <color theme="1"/>
      </bottom>
      <diagonal/>
    </border>
    <border>
      <left style="thin">
        <color theme="1" tint="0.1499984740745262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 tint="0.149998474074526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1499984740745262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1499984740745262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0" fontId="7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" fontId="4" fillId="0" borderId="0">
      <alignment horizontal="left" vertical="center"/>
    </xf>
    <xf numFmtId="9" fontId="5" fillId="0" borderId="0" applyFont="0" applyFill="0" applyBorder="0" applyAlignment="0" applyProtection="0"/>
    <xf numFmtId="0" fontId="6" fillId="2" borderId="2" applyNumberFormat="0" applyAlignment="0" applyProtection="0"/>
    <xf numFmtId="0" fontId="8" fillId="0" borderId="0"/>
    <xf numFmtId="0" fontId="7" fillId="3" borderId="0"/>
    <xf numFmtId="0" fontId="10" fillId="0" borderId="0"/>
    <xf numFmtId="0" fontId="5" fillId="0" borderId="0"/>
    <xf numFmtId="43" fontId="1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345">
    <xf numFmtId="0" fontId="0" fillId="0" borderId="0" xfId="0"/>
    <xf numFmtId="0" fontId="12" fillId="5" borderId="0" xfId="1" applyFont="1" applyFill="1" applyAlignment="1" applyProtection="1">
      <alignment vertical="center"/>
      <protection locked="0"/>
    </xf>
    <xf numFmtId="0" fontId="13" fillId="5" borderId="0" xfId="1" applyFont="1" applyFill="1" applyAlignment="1" applyProtection="1">
      <alignment vertical="center"/>
      <protection locked="0"/>
    </xf>
    <xf numFmtId="0" fontId="12" fillId="5" borderId="0" xfId="1" applyFont="1" applyFill="1" applyAlignment="1" applyProtection="1">
      <alignment horizontal="left" vertical="center"/>
      <protection locked="0"/>
    </xf>
    <xf numFmtId="0" fontId="14" fillId="5" borderId="0" xfId="1" applyFont="1" applyFill="1" applyAlignment="1">
      <alignment vertical="center"/>
    </xf>
    <xf numFmtId="0" fontId="17" fillId="5" borderId="0" xfId="1" applyFont="1" applyFill="1" applyAlignment="1" applyProtection="1">
      <alignment vertical="center"/>
      <protection locked="0"/>
    </xf>
    <xf numFmtId="0" fontId="19" fillId="7" borderId="10" xfId="1" applyFont="1" applyFill="1" applyBorder="1" applyAlignment="1">
      <alignment horizontal="center" vertical="center" wrapText="1"/>
    </xf>
    <xf numFmtId="0" fontId="21" fillId="5" borderId="0" xfId="0" applyFont="1" applyFill="1"/>
    <xf numFmtId="0" fontId="12" fillId="5" borderId="0" xfId="1" applyFont="1" applyFill="1" applyAlignment="1">
      <alignment vertical="center"/>
    </xf>
    <xf numFmtId="0" fontId="12" fillId="5" borderId="0" xfId="1" applyFont="1" applyFill="1" applyAlignment="1">
      <alignment horizontal="left" vertical="center"/>
    </xf>
    <xf numFmtId="0" fontId="13" fillId="5" borderId="0" xfId="1" applyFont="1" applyFill="1" applyAlignment="1">
      <alignment vertical="center"/>
    </xf>
    <xf numFmtId="0" fontId="19" fillId="7" borderId="12" xfId="1" applyFont="1" applyFill="1" applyBorder="1" applyAlignment="1">
      <alignment horizontal="center" vertical="center" wrapText="1"/>
    </xf>
    <xf numFmtId="0" fontId="12" fillId="5" borderId="22" xfId="1" applyFont="1" applyFill="1" applyBorder="1" applyAlignment="1" applyProtection="1">
      <alignment horizontal="left" vertical="center"/>
      <protection locked="0"/>
    </xf>
    <xf numFmtId="0" fontId="12" fillId="5" borderId="22" xfId="1" applyFont="1" applyFill="1" applyBorder="1" applyAlignment="1">
      <alignment horizontal="left" vertical="center"/>
    </xf>
    <xf numFmtId="0" fontId="18" fillId="5" borderId="24" xfId="1" applyFont="1" applyFill="1" applyBorder="1" applyAlignment="1">
      <alignment vertical="center" wrapText="1"/>
    </xf>
    <xf numFmtId="0" fontId="18" fillId="7" borderId="23" xfId="1" applyFont="1" applyFill="1" applyBorder="1" applyAlignment="1">
      <alignment horizontal="center" vertical="center" wrapText="1"/>
    </xf>
    <xf numFmtId="0" fontId="19" fillId="7" borderId="23" xfId="1" applyFont="1" applyFill="1" applyBorder="1" applyAlignment="1">
      <alignment horizontal="center" vertical="center" wrapText="1"/>
    </xf>
    <xf numFmtId="2" fontId="20" fillId="8" borderId="23" xfId="0" applyNumberFormat="1" applyFont="1" applyFill="1" applyBorder="1" applyAlignment="1">
      <alignment horizontal="center"/>
    </xf>
    <xf numFmtId="0" fontId="25" fillId="8" borderId="23" xfId="0" applyFont="1" applyFill="1" applyBorder="1" applyAlignment="1" applyProtection="1">
      <alignment vertical="center"/>
      <protection locked="0"/>
    </xf>
    <xf numFmtId="2" fontId="22" fillId="5" borderId="25" xfId="0" applyNumberFormat="1" applyFont="1" applyFill="1" applyBorder="1" applyAlignment="1">
      <alignment horizontal="center"/>
    </xf>
    <xf numFmtId="0" fontId="25" fillId="5" borderId="25" xfId="0" applyFont="1" applyFill="1" applyBorder="1" applyAlignment="1" applyProtection="1">
      <alignment vertical="center"/>
      <protection locked="0"/>
    </xf>
    <xf numFmtId="0" fontId="20" fillId="8" borderId="23" xfId="1" applyFont="1" applyFill="1" applyBorder="1" applyAlignment="1" applyProtection="1">
      <alignment vertical="center"/>
      <protection locked="0"/>
    </xf>
    <xf numFmtId="0" fontId="26" fillId="15" borderId="23" xfId="1" applyFont="1" applyFill="1" applyBorder="1" applyAlignment="1" applyProtection="1">
      <alignment vertical="center"/>
      <protection locked="0"/>
    </xf>
    <xf numFmtId="2" fontId="26" fillId="15" borderId="12" xfId="0" applyNumberFormat="1" applyFont="1" applyFill="1" applyBorder="1" applyAlignment="1">
      <alignment horizontal="center"/>
    </xf>
    <xf numFmtId="2" fontId="26" fillId="15" borderId="10" xfId="0" applyNumberFormat="1" applyFont="1" applyFill="1" applyBorder="1" applyAlignment="1">
      <alignment horizontal="center"/>
    </xf>
    <xf numFmtId="0" fontId="27" fillId="15" borderId="23" xfId="0" applyFont="1" applyFill="1" applyBorder="1" applyAlignment="1" applyProtection="1">
      <alignment vertical="center"/>
      <protection locked="0"/>
    </xf>
    <xf numFmtId="0" fontId="27" fillId="15" borderId="12" xfId="0" applyFont="1" applyFill="1" applyBorder="1" applyAlignment="1" applyProtection="1">
      <alignment vertical="center"/>
      <protection locked="0"/>
    </xf>
    <xf numFmtId="2" fontId="27" fillId="15" borderId="10" xfId="0" applyNumberFormat="1" applyFont="1" applyFill="1" applyBorder="1" applyAlignment="1">
      <alignment horizontal="center"/>
    </xf>
    <xf numFmtId="2" fontId="27" fillId="15" borderId="20" xfId="0" applyNumberFormat="1" applyFont="1" applyFill="1" applyBorder="1"/>
    <xf numFmtId="0" fontId="19" fillId="7" borderId="35" xfId="1" applyFont="1" applyFill="1" applyBorder="1" applyAlignment="1">
      <alignment vertical="center"/>
    </xf>
    <xf numFmtId="0" fontId="19" fillId="7" borderId="10" xfId="1" applyFont="1" applyFill="1" applyBorder="1" applyAlignment="1">
      <alignment vertical="center"/>
    </xf>
    <xf numFmtId="0" fontId="28" fillId="5" borderId="0" xfId="1" applyFont="1" applyFill="1" applyAlignment="1">
      <alignment vertical="center"/>
    </xf>
    <xf numFmtId="1" fontId="29" fillId="5" borderId="0" xfId="2" applyNumberFormat="1" applyFont="1" applyFill="1" applyBorder="1" applyAlignment="1">
      <alignment horizontal="left" vertical="center"/>
    </xf>
    <xf numFmtId="0" fontId="30" fillId="5" borderId="0" xfId="1" applyFont="1" applyFill="1" applyAlignment="1">
      <alignment horizontal="left" vertical="center"/>
    </xf>
    <xf numFmtId="0" fontId="28" fillId="5" borderId="0" xfId="1" applyFont="1" applyFill="1" applyAlignment="1">
      <alignment horizontal="center" vertical="center"/>
    </xf>
    <xf numFmtId="0" fontId="19" fillId="7" borderId="14" xfId="8" applyFont="1" applyFill="1" applyBorder="1"/>
    <xf numFmtId="0" fontId="19" fillId="7" borderId="15" xfId="8" applyFont="1" applyFill="1" applyBorder="1"/>
    <xf numFmtId="3" fontId="31" fillId="8" borderId="14" xfId="7" applyNumberFormat="1" applyFont="1" applyFill="1" applyBorder="1" applyProtection="1">
      <protection locked="0"/>
    </xf>
    <xf numFmtId="164" fontId="31" fillId="8" borderId="14" xfId="7" applyNumberFormat="1" applyFont="1" applyFill="1" applyBorder="1" applyProtection="1">
      <protection locked="0"/>
    </xf>
    <xf numFmtId="0" fontId="19" fillId="16" borderId="37" xfId="0" applyFont="1" applyFill="1" applyBorder="1"/>
    <xf numFmtId="0" fontId="19" fillId="7" borderId="16" xfId="8" applyFont="1" applyFill="1" applyBorder="1"/>
    <xf numFmtId="3" fontId="31" fillId="8" borderId="20" xfId="7" applyNumberFormat="1" applyFont="1" applyFill="1" applyBorder="1" applyProtection="1">
      <protection locked="0"/>
    </xf>
    <xf numFmtId="164" fontId="31" fillId="8" borderId="20" xfId="7" applyNumberFormat="1" applyFont="1" applyFill="1" applyBorder="1" applyProtection="1">
      <protection locked="0"/>
    </xf>
    <xf numFmtId="0" fontId="19" fillId="7" borderId="18" xfId="8" applyFont="1" applyFill="1" applyBorder="1"/>
    <xf numFmtId="3" fontId="31" fillId="8" borderId="21" xfId="7" applyNumberFormat="1" applyFont="1" applyFill="1" applyBorder="1" applyProtection="1">
      <protection locked="0"/>
    </xf>
    <xf numFmtId="3" fontId="31" fillId="8" borderId="13" xfId="7" applyNumberFormat="1" applyFont="1" applyFill="1" applyBorder="1" applyProtection="1">
      <protection locked="0"/>
    </xf>
    <xf numFmtId="164" fontId="31" fillId="8" borderId="13" xfId="7" applyNumberFormat="1" applyFont="1" applyFill="1" applyBorder="1" applyProtection="1">
      <protection locked="0"/>
    </xf>
    <xf numFmtId="3" fontId="31" fillId="8" borderId="17" xfId="7" applyNumberFormat="1" applyFont="1" applyFill="1" applyBorder="1" applyProtection="1">
      <protection locked="0"/>
    </xf>
    <xf numFmtId="164" fontId="31" fillId="8" borderId="17" xfId="7" applyNumberFormat="1" applyFont="1" applyFill="1" applyBorder="1" applyProtection="1">
      <protection locked="0"/>
    </xf>
    <xf numFmtId="3" fontId="31" fillId="8" borderId="19" xfId="7" applyNumberFormat="1" applyFont="1" applyFill="1" applyBorder="1" applyProtection="1">
      <protection locked="0"/>
    </xf>
    <xf numFmtId="164" fontId="31" fillId="8" borderId="19" xfId="7" applyNumberFormat="1" applyFont="1" applyFill="1" applyBorder="1" applyProtection="1">
      <protection locked="0"/>
    </xf>
    <xf numFmtId="0" fontId="32" fillId="5" borderId="0" xfId="1" applyFont="1" applyFill="1" applyAlignment="1">
      <alignment vertical="center"/>
    </xf>
    <xf numFmtId="1" fontId="33" fillId="5" borderId="0" xfId="2" applyNumberFormat="1" applyFont="1" applyFill="1" applyBorder="1" applyAlignment="1" applyProtection="1">
      <alignment horizontal="left" vertical="center"/>
    </xf>
    <xf numFmtId="0" fontId="34" fillId="5" borderId="0" xfId="0" applyFont="1" applyFill="1" applyAlignment="1">
      <alignment horizontal="right" vertical="center"/>
    </xf>
    <xf numFmtId="3" fontId="31" fillId="8" borderId="23" xfId="7" applyNumberFormat="1" applyFont="1" applyFill="1" applyBorder="1" applyProtection="1">
      <protection locked="0"/>
    </xf>
    <xf numFmtId="0" fontId="19" fillId="7" borderId="38" xfId="1" applyFont="1" applyFill="1" applyBorder="1" applyAlignment="1">
      <alignment vertical="center"/>
    </xf>
    <xf numFmtId="3" fontId="31" fillId="8" borderId="40" xfId="7" applyNumberFormat="1" applyFont="1" applyFill="1" applyBorder="1" applyProtection="1">
      <protection locked="0"/>
    </xf>
    <xf numFmtId="0" fontId="19" fillId="7" borderId="41" xfId="1" applyFont="1" applyFill="1" applyBorder="1" applyAlignment="1">
      <alignment vertical="center"/>
    </xf>
    <xf numFmtId="3" fontId="31" fillId="8" borderId="42" xfId="7" applyNumberFormat="1" applyFont="1" applyFill="1" applyBorder="1" applyProtection="1">
      <protection locked="0"/>
    </xf>
    <xf numFmtId="0" fontId="19" fillId="7" borderId="43" xfId="1" applyFont="1" applyFill="1" applyBorder="1" applyAlignment="1">
      <alignment vertical="center"/>
    </xf>
    <xf numFmtId="0" fontId="19" fillId="7" borderId="44" xfId="1" applyFont="1" applyFill="1" applyBorder="1" applyAlignment="1">
      <alignment vertical="center"/>
    </xf>
    <xf numFmtId="3" fontId="31" fillId="8" borderId="45" xfId="7" applyNumberFormat="1" applyFont="1" applyFill="1" applyBorder="1" applyProtection="1">
      <protection locked="0"/>
    </xf>
    <xf numFmtId="0" fontId="23" fillId="7" borderId="23" xfId="1" applyFont="1" applyFill="1" applyBorder="1" applyAlignment="1">
      <alignment horizontal="center" vertical="center" wrapText="1"/>
    </xf>
    <xf numFmtId="0" fontId="26" fillId="15" borderId="23" xfId="1" applyFont="1" applyFill="1" applyBorder="1" applyAlignment="1">
      <alignment vertical="center"/>
    </xf>
    <xf numFmtId="0" fontId="13" fillId="5" borderId="22" xfId="1" applyFont="1" applyFill="1" applyBorder="1" applyAlignment="1" applyProtection="1">
      <alignment vertical="center"/>
      <protection locked="0"/>
    </xf>
    <xf numFmtId="0" fontId="13" fillId="5" borderId="22" xfId="1" applyFont="1" applyFill="1" applyBorder="1" applyAlignment="1">
      <alignment vertical="center"/>
    </xf>
    <xf numFmtId="0" fontId="12" fillId="5" borderId="22" xfId="1" applyFont="1" applyFill="1" applyBorder="1" applyAlignment="1" applyProtection="1">
      <alignment vertical="center"/>
      <protection locked="0"/>
    </xf>
    <xf numFmtId="0" fontId="21" fillId="5" borderId="22" xfId="0" applyFont="1" applyFill="1" applyBorder="1"/>
    <xf numFmtId="165" fontId="31" fillId="8" borderId="39" xfId="11" applyNumberFormat="1" applyFont="1" applyFill="1" applyBorder="1" applyProtection="1">
      <protection locked="0"/>
    </xf>
    <xf numFmtId="165" fontId="31" fillId="8" borderId="14" xfId="11" applyNumberFormat="1" applyFont="1" applyFill="1" applyBorder="1" applyProtection="1">
      <protection locked="0"/>
    </xf>
    <xf numFmtId="165" fontId="31" fillId="8" borderId="44" xfId="11" applyNumberFormat="1" applyFont="1" applyFill="1" applyBorder="1" applyProtection="1">
      <protection locked="0"/>
    </xf>
    <xf numFmtId="2" fontId="26" fillId="15" borderId="23" xfId="0" applyNumberFormat="1" applyFont="1" applyFill="1" applyBorder="1" applyAlignment="1">
      <alignment horizontal="center"/>
    </xf>
    <xf numFmtId="0" fontId="19" fillId="7" borderId="23" xfId="1" applyFont="1" applyFill="1" applyBorder="1" applyAlignment="1">
      <alignment horizontal="center" vertical="center"/>
    </xf>
    <xf numFmtId="0" fontId="5" fillId="14" borderId="23" xfId="0" applyFont="1" applyFill="1" applyBorder="1"/>
    <xf numFmtId="0" fontId="20" fillId="8" borderId="23" xfId="0" applyFont="1" applyFill="1" applyBorder="1" applyAlignment="1" applyProtection="1">
      <alignment vertical="center"/>
      <protection locked="0"/>
    </xf>
    <xf numFmtId="9" fontId="20" fillId="8" borderId="23" xfId="5" applyFont="1" applyFill="1" applyBorder="1" applyAlignment="1" applyProtection="1">
      <alignment vertical="center"/>
      <protection locked="0"/>
    </xf>
    <xf numFmtId="1" fontId="20" fillId="8" borderId="23" xfId="1" applyNumberFormat="1" applyFont="1" applyFill="1" applyBorder="1" applyAlignment="1" applyProtection="1">
      <alignment vertical="center"/>
      <protection locked="0"/>
    </xf>
    <xf numFmtId="1" fontId="25" fillId="8" borderId="23" xfId="0" applyNumberFormat="1" applyFont="1" applyFill="1" applyBorder="1" applyAlignment="1" applyProtection="1">
      <alignment vertical="center"/>
      <protection locked="0"/>
    </xf>
    <xf numFmtId="0" fontId="16" fillId="5" borderId="25" xfId="1" applyFont="1" applyFill="1" applyBorder="1" applyAlignment="1" applyProtection="1">
      <alignment vertical="center"/>
      <protection locked="0"/>
    </xf>
    <xf numFmtId="0" fontId="13" fillId="5" borderId="25" xfId="1" applyFont="1" applyFill="1" applyBorder="1" applyAlignment="1" applyProtection="1">
      <alignment vertical="center"/>
      <protection locked="0"/>
    </xf>
    <xf numFmtId="0" fontId="25" fillId="8" borderId="25" xfId="0" applyFont="1" applyFill="1" applyBorder="1" applyAlignment="1" applyProtection="1">
      <alignment vertical="center"/>
      <protection locked="0"/>
    </xf>
    <xf numFmtId="0" fontId="20" fillId="9" borderId="23" xfId="0" applyFont="1" applyFill="1" applyBorder="1" applyAlignment="1">
      <alignment horizontal="center" vertical="center"/>
    </xf>
    <xf numFmtId="2" fontId="12" fillId="8" borderId="23" xfId="0" applyNumberFormat="1" applyFont="1" applyFill="1" applyBorder="1" applyAlignment="1">
      <alignment horizontal="center" vertical="center"/>
    </xf>
    <xf numFmtId="0" fontId="17" fillId="5" borderId="25" xfId="1" applyFont="1" applyFill="1" applyBorder="1" applyAlignment="1" applyProtection="1">
      <alignment vertical="center"/>
      <protection locked="0"/>
    </xf>
    <xf numFmtId="0" fontId="21" fillId="5" borderId="25" xfId="0" applyFont="1" applyFill="1" applyBorder="1"/>
    <xf numFmtId="0" fontId="15" fillId="5" borderId="25" xfId="1" applyFont="1" applyFill="1" applyBorder="1" applyAlignment="1">
      <alignment vertical="center"/>
    </xf>
    <xf numFmtId="0" fontId="13" fillId="5" borderId="25" xfId="1" applyFont="1" applyFill="1" applyBorder="1" applyAlignment="1">
      <alignment horizontal="center" vertical="center" wrapText="1"/>
    </xf>
    <xf numFmtId="0" fontId="20" fillId="5" borderId="0" xfId="1" applyFont="1" applyFill="1" applyAlignment="1" applyProtection="1">
      <alignment horizontal="left" vertical="center"/>
      <protection locked="0"/>
    </xf>
    <xf numFmtId="0" fontId="18" fillId="7" borderId="47" xfId="1" applyFont="1" applyFill="1" applyBorder="1" applyAlignment="1">
      <alignment horizontal="center" vertical="center" wrapText="1"/>
    </xf>
    <xf numFmtId="0" fontId="18" fillId="7" borderId="8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/>
    </xf>
    <xf numFmtId="0" fontId="19" fillId="7" borderId="8" xfId="1" applyFont="1" applyFill="1" applyBorder="1" applyAlignment="1">
      <alignment horizontal="center" vertical="center" wrapText="1"/>
    </xf>
    <xf numFmtId="0" fontId="20" fillId="8" borderId="47" xfId="1" applyFont="1" applyFill="1" applyBorder="1" applyAlignment="1" applyProtection="1">
      <alignment vertical="center"/>
      <protection locked="0"/>
    </xf>
    <xf numFmtId="0" fontId="20" fillId="8" borderId="8" xfId="1" applyFont="1" applyFill="1" applyBorder="1" applyAlignment="1" applyProtection="1">
      <alignment vertical="center"/>
      <protection locked="0"/>
    </xf>
    <xf numFmtId="0" fontId="21" fillId="10" borderId="8" xfId="0" applyFont="1" applyFill="1" applyBorder="1"/>
    <xf numFmtId="1" fontId="20" fillId="8" borderId="48" xfId="1" applyNumberFormat="1" applyFont="1" applyFill="1" applyBorder="1" applyAlignment="1" applyProtection="1">
      <alignment vertical="center"/>
      <protection locked="0"/>
    </xf>
    <xf numFmtId="0" fontId="21" fillId="8" borderId="8" xfId="0" applyFont="1" applyFill="1" applyBorder="1"/>
    <xf numFmtId="0" fontId="20" fillId="8" borderId="8" xfId="0" applyFont="1" applyFill="1" applyBorder="1" applyAlignment="1" applyProtection="1">
      <alignment vertical="center"/>
      <protection locked="0"/>
    </xf>
    <xf numFmtId="9" fontId="20" fillId="8" borderId="8" xfId="5" applyFont="1" applyFill="1" applyBorder="1" applyAlignment="1" applyProtection="1">
      <alignment vertical="center"/>
      <protection locked="0"/>
    </xf>
    <xf numFmtId="0" fontId="20" fillId="8" borderId="49" xfId="0" applyFont="1" applyFill="1" applyBorder="1" applyAlignment="1" applyProtection="1">
      <alignment vertical="center"/>
      <protection locked="0"/>
    </xf>
    <xf numFmtId="0" fontId="20" fillId="8" borderId="50" xfId="0" applyFont="1" applyFill="1" applyBorder="1" applyAlignment="1" applyProtection="1">
      <alignment vertical="center"/>
      <protection locked="0"/>
    </xf>
    <xf numFmtId="9" fontId="20" fillId="8" borderId="52" xfId="0" applyNumberFormat="1" applyFont="1" applyFill="1" applyBorder="1" applyAlignment="1" applyProtection="1">
      <alignment vertical="center"/>
      <protection locked="0"/>
    </xf>
    <xf numFmtId="1" fontId="24" fillId="8" borderId="53" xfId="0" applyNumberFormat="1" applyFont="1" applyFill="1" applyBorder="1" applyAlignment="1" applyProtection="1">
      <alignment vertical="center"/>
      <protection locked="0"/>
    </xf>
    <xf numFmtId="0" fontId="13" fillId="5" borderId="25" xfId="0" applyFont="1" applyFill="1" applyBorder="1" applyAlignment="1" applyProtection="1">
      <alignment vertical="center"/>
      <protection locked="0"/>
    </xf>
    <xf numFmtId="0" fontId="24" fillId="15" borderId="23" xfId="0" applyFont="1" applyFill="1" applyBorder="1" applyAlignment="1">
      <alignment vertical="center"/>
    </xf>
    <xf numFmtId="2" fontId="24" fillId="15" borderId="23" xfId="0" applyNumberFormat="1" applyFont="1" applyFill="1" applyBorder="1" applyAlignment="1">
      <alignment vertical="center"/>
    </xf>
    <xf numFmtId="0" fontId="20" fillId="5" borderId="0" xfId="1" applyFont="1" applyFill="1" applyAlignment="1">
      <alignment horizontal="left" vertical="center"/>
    </xf>
    <xf numFmtId="0" fontId="37" fillId="7" borderId="11" xfId="1" applyFont="1" applyFill="1" applyBorder="1" applyAlignment="1">
      <alignment vertical="center"/>
    </xf>
    <xf numFmtId="0" fontId="12" fillId="5" borderId="25" xfId="1" applyFont="1" applyFill="1" applyBorder="1" applyAlignment="1" applyProtection="1">
      <alignment horizontal="left" vertical="center"/>
      <protection locked="0"/>
    </xf>
    <xf numFmtId="0" fontId="13" fillId="5" borderId="25" xfId="1" applyFont="1" applyFill="1" applyBorder="1" applyAlignment="1" applyProtection="1">
      <alignment horizontal="left" vertical="center"/>
      <protection locked="0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18" fillId="5" borderId="0" xfId="1" applyFont="1" applyFill="1" applyAlignment="1">
      <alignment horizontal="center" vertical="center" wrapText="1"/>
    </xf>
    <xf numFmtId="0" fontId="0" fillId="5" borderId="0" xfId="0" applyFill="1"/>
    <xf numFmtId="2" fontId="20" fillId="8" borderId="23" xfId="0" applyNumberFormat="1" applyFont="1" applyFill="1" applyBorder="1" applyAlignment="1">
      <alignment horizontal="center" vertical="center"/>
    </xf>
    <xf numFmtId="0" fontId="19" fillId="7" borderId="47" xfId="1" applyFont="1" applyFill="1" applyBorder="1" applyAlignment="1">
      <alignment horizontal="center" vertical="center" wrapText="1"/>
    </xf>
    <xf numFmtId="0" fontId="9" fillId="20" borderId="0" xfId="1" applyFont="1" applyFill="1" applyAlignment="1" applyProtection="1">
      <alignment vertical="center"/>
      <protection locked="0"/>
    </xf>
    <xf numFmtId="0" fontId="0" fillId="20" borderId="0" xfId="0" applyFill="1"/>
    <xf numFmtId="0" fontId="9" fillId="20" borderId="0" xfId="1" applyFont="1" applyFill="1" applyAlignment="1">
      <alignment vertical="center"/>
    </xf>
    <xf numFmtId="0" fontId="28" fillId="20" borderId="0" xfId="1" applyFont="1" applyFill="1" applyAlignment="1">
      <alignment vertical="center"/>
    </xf>
    <xf numFmtId="0" fontId="21" fillId="20" borderId="0" xfId="0" applyFont="1" applyFill="1"/>
    <xf numFmtId="0" fontId="21" fillId="20" borderId="0" xfId="0" applyFont="1" applyFill="1" applyAlignment="1">
      <alignment horizontal="left"/>
    </xf>
    <xf numFmtId="1" fontId="21" fillId="20" borderId="0" xfId="0" applyNumberFormat="1" applyFont="1" applyFill="1"/>
    <xf numFmtId="0" fontId="5" fillId="5" borderId="0" xfId="0" applyFont="1" applyFill="1"/>
    <xf numFmtId="0" fontId="39" fillId="5" borderId="0" xfId="0" applyFont="1" applyFill="1"/>
    <xf numFmtId="0" fontId="18" fillId="7" borderId="34" xfId="1" applyFont="1" applyFill="1" applyBorder="1" applyAlignment="1">
      <alignment horizontal="center" vertical="center" wrapText="1"/>
    </xf>
    <xf numFmtId="0" fontId="18" fillId="7" borderId="35" xfId="1" applyFont="1" applyFill="1" applyBorder="1" applyAlignment="1">
      <alignment horizontal="center" vertical="center" wrapText="1"/>
    </xf>
    <xf numFmtId="0" fontId="18" fillId="7" borderId="36" xfId="1" applyFont="1" applyFill="1" applyBorder="1" applyAlignment="1">
      <alignment horizontal="center" vertical="center" wrapText="1"/>
    </xf>
    <xf numFmtId="0" fontId="30" fillId="5" borderId="0" xfId="1" applyFont="1" applyFill="1" applyAlignment="1">
      <alignment vertical="center"/>
    </xf>
    <xf numFmtId="0" fontId="35" fillId="11" borderId="9" xfId="1" applyFont="1" applyFill="1" applyBorder="1" applyAlignment="1">
      <alignment vertical="center"/>
    </xf>
    <xf numFmtId="3" fontId="35" fillId="11" borderId="57" xfId="1" applyNumberFormat="1" applyFont="1" applyFill="1" applyBorder="1" applyAlignment="1">
      <alignment horizontal="center" vertical="center"/>
    </xf>
    <xf numFmtId="0" fontId="35" fillId="12" borderId="58" xfId="1" applyFont="1" applyFill="1" applyBorder="1" applyAlignment="1">
      <alignment vertical="center"/>
    </xf>
    <xf numFmtId="3" fontId="35" fillId="12" borderId="59" xfId="1" applyNumberFormat="1" applyFont="1" applyFill="1" applyBorder="1" applyAlignment="1">
      <alignment horizontal="center" vertical="center"/>
    </xf>
    <xf numFmtId="0" fontId="35" fillId="13" borderId="60" xfId="1" applyFont="1" applyFill="1" applyBorder="1" applyAlignment="1">
      <alignment vertical="center"/>
    </xf>
    <xf numFmtId="0" fontId="35" fillId="13" borderId="61" xfId="1" applyFont="1" applyFill="1" applyBorder="1" applyAlignment="1">
      <alignment horizontal="center" vertical="center"/>
    </xf>
    <xf numFmtId="0" fontId="35" fillId="11" borderId="29" xfId="1" applyFont="1" applyFill="1" applyBorder="1" applyAlignment="1">
      <alignment vertical="center"/>
    </xf>
    <xf numFmtId="3" fontId="35" fillId="11" borderId="40" xfId="1" applyNumberFormat="1" applyFont="1" applyFill="1" applyBorder="1" applyAlignment="1">
      <alignment horizontal="center" vertical="center"/>
    </xf>
    <xf numFmtId="0" fontId="24" fillId="13" borderId="33" xfId="1" applyFont="1" applyFill="1" applyBorder="1" applyAlignment="1">
      <alignment vertical="center"/>
    </xf>
    <xf numFmtId="0" fontId="24" fillId="13" borderId="46" xfId="1" applyFont="1" applyFill="1" applyBorder="1" applyAlignment="1">
      <alignment horizontal="center" vertical="center"/>
    </xf>
    <xf numFmtId="0" fontId="43" fillId="5" borderId="0" xfId="1" applyFont="1" applyFill="1" applyAlignment="1">
      <alignment vertical="center"/>
    </xf>
    <xf numFmtId="0" fontId="28" fillId="5" borderId="9" xfId="1" applyFont="1" applyFill="1" applyBorder="1" applyAlignment="1">
      <alignment vertical="center"/>
    </xf>
    <xf numFmtId="0" fontId="28" fillId="5" borderId="62" xfId="1" applyFont="1" applyFill="1" applyBorder="1" applyAlignment="1">
      <alignment vertical="center"/>
    </xf>
    <xf numFmtId="0" fontId="28" fillId="5" borderId="63" xfId="1" applyFont="1" applyFill="1" applyBorder="1" applyAlignment="1">
      <alignment vertical="center"/>
    </xf>
    <xf numFmtId="0" fontId="28" fillId="5" borderId="58" xfId="1" applyFont="1" applyFill="1" applyBorder="1" applyAlignment="1">
      <alignment vertical="center"/>
    </xf>
    <xf numFmtId="0" fontId="28" fillId="5" borderId="64" xfId="1" applyFont="1" applyFill="1" applyBorder="1" applyAlignment="1">
      <alignment vertical="center"/>
    </xf>
    <xf numFmtId="0" fontId="38" fillId="5" borderId="0" xfId="1" applyFont="1" applyFill="1" applyAlignment="1">
      <alignment vertical="center"/>
    </xf>
    <xf numFmtId="0" fontId="28" fillId="5" borderId="60" xfId="1" applyFont="1" applyFill="1" applyBorder="1" applyAlignment="1">
      <alignment vertical="center"/>
    </xf>
    <xf numFmtId="0" fontId="28" fillId="5" borderId="55" xfId="1" applyFont="1" applyFill="1" applyBorder="1" applyAlignment="1">
      <alignment vertical="center"/>
    </xf>
    <xf numFmtId="0" fontId="28" fillId="5" borderId="55" xfId="1" applyFont="1" applyFill="1" applyBorder="1" applyAlignment="1">
      <alignment horizontal="center" vertical="center"/>
    </xf>
    <xf numFmtId="0" fontId="28" fillId="5" borderId="65" xfId="1" applyFont="1" applyFill="1" applyBorder="1" applyAlignment="1">
      <alignment vertical="center"/>
    </xf>
    <xf numFmtId="3" fontId="34" fillId="8" borderId="15" xfId="7" applyNumberFormat="1" applyFont="1" applyFill="1" applyBorder="1" applyProtection="1">
      <protection locked="0"/>
    </xf>
    <xf numFmtId="0" fontId="19" fillId="7" borderId="28" xfId="1" applyFont="1" applyFill="1" applyBorder="1" applyAlignment="1">
      <alignment horizontal="center" vertical="center"/>
    </xf>
    <xf numFmtId="0" fontId="19" fillId="7" borderId="48" xfId="1" applyFont="1" applyFill="1" applyBorder="1" applyAlignment="1">
      <alignment horizontal="center" vertical="center" wrapText="1"/>
    </xf>
    <xf numFmtId="0" fontId="19" fillId="7" borderId="28" xfId="1" applyFont="1" applyFill="1" applyBorder="1" applyAlignment="1">
      <alignment horizontal="center" vertical="center" wrapText="1"/>
    </xf>
    <xf numFmtId="0" fontId="18" fillId="7" borderId="48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 applyProtection="1">
      <alignment horizontal="center" vertical="center"/>
      <protection locked="0"/>
    </xf>
    <xf numFmtId="0" fontId="12" fillId="5" borderId="25" xfId="1" applyFont="1" applyFill="1" applyBorder="1" applyAlignment="1" applyProtection="1">
      <alignment horizontal="center" vertical="center"/>
      <protection locked="0"/>
    </xf>
    <xf numFmtId="0" fontId="45" fillId="5" borderId="0" xfId="1" applyFont="1" applyFill="1" applyAlignment="1">
      <alignment vertical="center"/>
    </xf>
    <xf numFmtId="0" fontId="21" fillId="14" borderId="23" xfId="0" applyFont="1" applyFill="1" applyBorder="1"/>
    <xf numFmtId="0" fontId="20" fillId="5" borderId="0" xfId="1" applyFont="1" applyFill="1" applyAlignment="1" applyProtection="1">
      <alignment vertical="center"/>
      <protection locked="0"/>
    </xf>
    <xf numFmtId="0" fontId="18" fillId="7" borderId="7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center" vertical="center" wrapText="1"/>
    </xf>
    <xf numFmtId="1" fontId="20" fillId="8" borderId="8" xfId="1" applyNumberFormat="1" applyFont="1" applyFill="1" applyBorder="1" applyAlignment="1" applyProtection="1">
      <alignment vertical="center"/>
      <protection locked="0"/>
    </xf>
    <xf numFmtId="1" fontId="20" fillId="5" borderId="8" xfId="1" applyNumberFormat="1" applyFont="1" applyFill="1" applyBorder="1" applyAlignment="1" applyProtection="1">
      <alignment vertical="center"/>
      <protection locked="0"/>
    </xf>
    <xf numFmtId="1" fontId="20" fillId="8" borderId="8" xfId="1" applyNumberFormat="1" applyFont="1" applyFill="1" applyBorder="1" applyAlignment="1">
      <alignment vertical="center"/>
    </xf>
    <xf numFmtId="0" fontId="20" fillId="8" borderId="5" xfId="0" applyFont="1" applyFill="1" applyBorder="1" applyAlignment="1" applyProtection="1">
      <alignment vertical="center"/>
      <protection locked="0"/>
    </xf>
    <xf numFmtId="1" fontId="12" fillId="8" borderId="9" xfId="0" applyNumberFormat="1" applyFont="1" applyFill="1" applyBorder="1" applyAlignment="1" applyProtection="1">
      <alignment vertical="center"/>
      <protection locked="0"/>
    </xf>
    <xf numFmtId="1" fontId="12" fillId="5" borderId="9" xfId="0" applyNumberFormat="1" applyFont="1" applyFill="1" applyBorder="1" applyAlignment="1" applyProtection="1">
      <alignment vertical="center"/>
      <protection locked="0"/>
    </xf>
    <xf numFmtId="1" fontId="20" fillId="8" borderId="0" xfId="1" applyNumberFormat="1" applyFont="1" applyFill="1" applyAlignment="1" applyProtection="1">
      <alignment vertical="center"/>
      <protection locked="0"/>
    </xf>
    <xf numFmtId="0" fontId="18" fillId="7" borderId="7" xfId="1" applyFont="1" applyFill="1" applyBorder="1" applyAlignment="1">
      <alignment horizontal="center" vertical="center" wrapText="1"/>
    </xf>
    <xf numFmtId="0" fontId="23" fillId="7" borderId="8" xfId="1" applyFont="1" applyFill="1" applyBorder="1" applyAlignment="1">
      <alignment horizontal="center" vertical="center" wrapText="1"/>
    </xf>
    <xf numFmtId="164" fontId="20" fillId="8" borderId="8" xfId="5" applyNumberFormat="1" applyFont="1" applyFill="1" applyBorder="1" applyAlignment="1" applyProtection="1">
      <alignment vertical="center"/>
      <protection locked="0"/>
    </xf>
    <xf numFmtId="1" fontId="12" fillId="8" borderId="0" xfId="0" applyNumberFormat="1" applyFont="1" applyFill="1" applyAlignment="1" applyProtection="1">
      <alignment vertical="center"/>
      <protection locked="0"/>
    </xf>
    <xf numFmtId="1" fontId="47" fillId="5" borderId="0" xfId="2" applyNumberFormat="1" applyFont="1" applyFill="1" applyBorder="1" applyAlignment="1" applyProtection="1">
      <alignment horizontal="left" vertical="center"/>
    </xf>
    <xf numFmtId="2" fontId="48" fillId="5" borderId="0" xfId="2" applyNumberFormat="1" applyFont="1" applyFill="1" applyBorder="1" applyAlignment="1" applyProtection="1">
      <alignment horizontal="right" vertical="center"/>
    </xf>
    <xf numFmtId="1" fontId="49" fillId="5" borderId="0" xfId="2" applyNumberFormat="1" applyFont="1" applyFill="1" applyBorder="1" applyAlignment="1" applyProtection="1">
      <alignment horizontal="left" vertical="center"/>
    </xf>
    <xf numFmtId="1" fontId="40" fillId="5" borderId="0" xfId="4" applyFont="1" applyFill="1">
      <alignment horizontal="left" vertical="center"/>
    </xf>
    <xf numFmtId="0" fontId="34" fillId="5" borderId="0" xfId="1" applyFont="1" applyFill="1"/>
    <xf numFmtId="0" fontId="51" fillId="5" borderId="0" xfId="1" applyFont="1" applyFill="1"/>
    <xf numFmtId="0" fontId="40" fillId="5" borderId="0" xfId="1" applyFont="1" applyFill="1"/>
    <xf numFmtId="0" fontId="22" fillId="5" borderId="0" xfId="0" applyFont="1" applyFill="1" applyAlignment="1">
      <alignment horizontal="right" vertical="center"/>
    </xf>
    <xf numFmtId="0" fontId="19" fillId="7" borderId="0" xfId="0" applyFont="1" applyFill="1"/>
    <xf numFmtId="0" fontId="52" fillId="5" borderId="8" xfId="12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1" fontId="40" fillId="5" borderId="0" xfId="4" applyFont="1" applyFill="1" applyAlignment="1">
      <alignment horizontal="left" vertical="center" indent="1"/>
    </xf>
    <xf numFmtId="0" fontId="34" fillId="5" borderId="0" xfId="0" applyFont="1" applyFill="1" applyAlignment="1">
      <alignment horizontal="left" vertical="center"/>
    </xf>
    <xf numFmtId="1" fontId="53" fillId="5" borderId="0" xfId="4" applyFont="1" applyFill="1" applyAlignment="1">
      <alignment vertical="center"/>
    </xf>
    <xf numFmtId="0" fontId="54" fillId="5" borderId="0" xfId="0" applyFont="1" applyFill="1" applyAlignment="1">
      <alignment horizontal="right" vertical="center"/>
    </xf>
    <xf numFmtId="1" fontId="55" fillId="5" borderId="0" xfId="4" applyFont="1" applyFill="1">
      <alignment horizontal="left" vertical="center"/>
    </xf>
    <xf numFmtId="0" fontId="34" fillId="5" borderId="55" xfId="0" applyFont="1" applyFill="1" applyBorder="1" applyAlignment="1">
      <alignment horizontal="right" vertical="center"/>
    </xf>
    <xf numFmtId="1" fontId="40" fillId="5" borderId="55" xfId="4" applyFont="1" applyFill="1" applyBorder="1">
      <alignment horizontal="left" vertical="center"/>
    </xf>
    <xf numFmtId="0" fontId="34" fillId="5" borderId="55" xfId="1" applyFont="1" applyFill="1" applyBorder="1"/>
    <xf numFmtId="1" fontId="42" fillId="5" borderId="0" xfId="4" applyFont="1" applyFill="1">
      <alignment horizontal="left" vertical="center"/>
    </xf>
    <xf numFmtId="1" fontId="56" fillId="5" borderId="0" xfId="4" applyFont="1" applyFill="1">
      <alignment horizontal="left" vertical="center"/>
    </xf>
    <xf numFmtId="1" fontId="50" fillId="5" borderId="0" xfId="4" applyFont="1" applyFill="1">
      <alignment horizontal="left" vertical="center"/>
    </xf>
    <xf numFmtId="2" fontId="41" fillId="5" borderId="0" xfId="3" applyNumberFormat="1" applyFont="1" applyFill="1" applyBorder="1" applyAlignment="1" applyProtection="1">
      <alignment vertical="center"/>
    </xf>
    <xf numFmtId="0" fontId="21" fillId="17" borderId="5" xfId="1" applyFont="1" applyFill="1" applyBorder="1"/>
    <xf numFmtId="0" fontId="21" fillId="17" borderId="6" xfId="1" applyFont="1" applyFill="1" applyBorder="1"/>
    <xf numFmtId="0" fontId="21" fillId="18" borderId="6" xfId="1" applyFont="1" applyFill="1" applyBorder="1"/>
    <xf numFmtId="0" fontId="21" fillId="12" borderId="6" xfId="1" applyFont="1" applyFill="1" applyBorder="1"/>
    <xf numFmtId="0" fontId="21" fillId="12" borderId="7" xfId="1" applyFont="1" applyFill="1" applyBorder="1"/>
    <xf numFmtId="0" fontId="57" fillId="5" borderId="0" xfId="0" applyFont="1" applyFill="1" applyAlignment="1">
      <alignment horizontal="right" vertical="center"/>
    </xf>
    <xf numFmtId="0" fontId="34" fillId="5" borderId="0" xfId="1" applyFont="1" applyFill="1" applyAlignment="1">
      <alignment horizontal="center"/>
    </xf>
    <xf numFmtId="0" fontId="21" fillId="12" borderId="5" xfId="1" applyFont="1" applyFill="1" applyBorder="1"/>
    <xf numFmtId="0" fontId="20" fillId="5" borderId="6" xfId="0" applyFont="1" applyFill="1" applyBorder="1" applyAlignment="1">
      <alignment vertical="top"/>
    </xf>
    <xf numFmtId="0" fontId="20" fillId="19" borderId="6" xfId="0" applyFont="1" applyFill="1" applyBorder="1" applyAlignment="1">
      <alignment vertical="top"/>
    </xf>
    <xf numFmtId="0" fontId="20" fillId="19" borderId="7" xfId="0" applyFont="1" applyFill="1" applyBorder="1" applyAlignment="1">
      <alignment vertical="top"/>
    </xf>
    <xf numFmtId="0" fontId="21" fillId="5" borderId="9" xfId="0" applyFont="1" applyFill="1" applyBorder="1"/>
    <xf numFmtId="0" fontId="21" fillId="5" borderId="62" xfId="0" applyFont="1" applyFill="1" applyBorder="1"/>
    <xf numFmtId="0" fontId="21" fillId="5" borderId="63" xfId="0" applyFont="1" applyFill="1" applyBorder="1"/>
    <xf numFmtId="2" fontId="21" fillId="5" borderId="0" xfId="0" applyNumberFormat="1" applyFont="1" applyFill="1"/>
    <xf numFmtId="0" fontId="21" fillId="5" borderId="58" xfId="0" applyFont="1" applyFill="1" applyBorder="1"/>
    <xf numFmtId="0" fontId="21" fillId="5" borderId="64" xfId="0" applyFont="1" applyFill="1" applyBorder="1"/>
    <xf numFmtId="0" fontId="60" fillId="5" borderId="0" xfId="0" applyFont="1" applyFill="1"/>
    <xf numFmtId="0" fontId="44" fillId="5" borderId="0" xfId="0" applyFont="1" applyFill="1" applyAlignment="1">
      <alignment horizontal="center"/>
    </xf>
    <xf numFmtId="1" fontId="33" fillId="5" borderId="0" xfId="2" applyNumberFormat="1" applyFont="1" applyFill="1" applyBorder="1" applyAlignment="1">
      <alignment horizontal="left" vertical="center"/>
    </xf>
    <xf numFmtId="0" fontId="20" fillId="5" borderId="0" xfId="0" applyFont="1" applyFill="1"/>
    <xf numFmtId="49" fontId="20" fillId="5" borderId="64" xfId="0" applyNumberFormat="1" applyFont="1" applyFill="1" applyBorder="1"/>
    <xf numFmtId="0" fontId="20" fillId="4" borderId="5" xfId="7" applyFont="1" applyFill="1" applyBorder="1"/>
    <xf numFmtId="0" fontId="44" fillId="5" borderId="0" xfId="0" applyFont="1" applyFill="1" applyAlignment="1">
      <alignment vertical="top"/>
    </xf>
    <xf numFmtId="0" fontId="20" fillId="4" borderId="6" xfId="0" applyFont="1" applyFill="1" applyBorder="1"/>
    <xf numFmtId="0" fontId="21" fillId="4" borderId="6" xfId="0" applyFont="1" applyFill="1" applyBorder="1"/>
    <xf numFmtId="0" fontId="20" fillId="5" borderId="0" xfId="0" applyFont="1" applyFill="1" applyAlignment="1">
      <alignment vertical="top"/>
    </xf>
    <xf numFmtId="0" fontId="20" fillId="4" borderId="5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0" fontId="21" fillId="6" borderId="3" xfId="10" applyFont="1" applyFill="1" applyBorder="1"/>
    <xf numFmtId="0" fontId="60" fillId="6" borderId="23" xfId="10" applyFont="1" applyFill="1" applyBorder="1"/>
    <xf numFmtId="0" fontId="20" fillId="6" borderId="3" xfId="10" applyFont="1" applyFill="1" applyBorder="1"/>
    <xf numFmtId="2" fontId="20" fillId="6" borderId="23" xfId="10" applyNumberFormat="1" applyFont="1" applyFill="1" applyBorder="1"/>
    <xf numFmtId="0" fontId="21" fillId="6" borderId="23" xfId="0" applyFont="1" applyFill="1" applyBorder="1"/>
    <xf numFmtId="0" fontId="20" fillId="6" borderId="23" xfId="10" applyFont="1" applyFill="1" applyBorder="1"/>
    <xf numFmtId="0" fontId="20" fillId="6" borderId="3" xfId="0" applyFont="1" applyFill="1" applyBorder="1"/>
    <xf numFmtId="2" fontId="21" fillId="15" borderId="23" xfId="5" applyNumberFormat="1" applyFont="1" applyFill="1" applyBorder="1"/>
    <xf numFmtId="164" fontId="21" fillId="5" borderId="23" xfId="0" applyNumberFormat="1" applyFont="1" applyFill="1" applyBorder="1"/>
    <xf numFmtId="0" fontId="20" fillId="4" borderId="7" xfId="0" applyFont="1" applyFill="1" applyBorder="1"/>
    <xf numFmtId="2" fontId="21" fillId="5" borderId="23" xfId="5" applyNumberFormat="1" applyFont="1" applyFill="1" applyBorder="1"/>
    <xf numFmtId="0" fontId="20" fillId="4" borderId="6" xfId="0" applyFont="1" applyFill="1" applyBorder="1" applyAlignment="1">
      <alignment vertical="top"/>
    </xf>
    <xf numFmtId="0" fontId="20" fillId="5" borderId="64" xfId="0" applyFont="1" applyFill="1" applyBorder="1"/>
    <xf numFmtId="0" fontId="21" fillId="4" borderId="7" xfId="0" applyFont="1" applyFill="1" applyBorder="1"/>
    <xf numFmtId="0" fontId="21" fillId="5" borderId="8" xfId="0" applyFont="1" applyFill="1" applyBorder="1"/>
    <xf numFmtId="0" fontId="21" fillId="17" borderId="7" xfId="1" applyFont="1" applyFill="1" applyBorder="1"/>
    <xf numFmtId="0" fontId="21" fillId="5" borderId="60" xfId="0" applyFont="1" applyFill="1" applyBorder="1"/>
    <xf numFmtId="0" fontId="21" fillId="5" borderId="55" xfId="0" applyFont="1" applyFill="1" applyBorder="1"/>
    <xf numFmtId="0" fontId="21" fillId="5" borderId="65" xfId="0" applyFont="1" applyFill="1" applyBorder="1"/>
    <xf numFmtId="0" fontId="20" fillId="5" borderId="55" xfId="0" applyFont="1" applyFill="1" applyBorder="1" applyAlignment="1">
      <alignment vertical="top"/>
    </xf>
    <xf numFmtId="0" fontId="20" fillId="5" borderId="55" xfId="0" applyFont="1" applyFill="1" applyBorder="1"/>
    <xf numFmtId="0" fontId="20" fillId="5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/>
    </xf>
    <xf numFmtId="0" fontId="20" fillId="5" borderId="0" xfId="0" applyFont="1" applyFill="1" applyAlignment="1">
      <alignment vertical="top" wrapText="1"/>
    </xf>
    <xf numFmtId="9" fontId="21" fillId="21" borderId="8" xfId="5" applyFont="1" applyFill="1" applyBorder="1"/>
    <xf numFmtId="0" fontId="61" fillId="15" borderId="8" xfId="0" applyFont="1" applyFill="1" applyBorder="1"/>
    <xf numFmtId="0" fontId="21" fillId="15" borderId="8" xfId="0" applyFont="1" applyFill="1" applyBorder="1"/>
    <xf numFmtId="0" fontId="62" fillId="15" borderId="8" xfId="0" applyFont="1" applyFill="1" applyBorder="1"/>
    <xf numFmtId="1" fontId="62" fillId="15" borderId="8" xfId="0" applyNumberFormat="1" applyFont="1" applyFill="1" applyBorder="1"/>
    <xf numFmtId="0" fontId="21" fillId="4" borderId="8" xfId="0" applyFont="1" applyFill="1" applyBorder="1"/>
    <xf numFmtId="10" fontId="21" fillId="18" borderId="8" xfId="5" applyNumberFormat="1" applyFont="1" applyFill="1" applyBorder="1"/>
    <xf numFmtId="166" fontId="21" fillId="18" borderId="8" xfId="5" applyNumberFormat="1" applyFont="1" applyFill="1" applyBorder="1"/>
    <xf numFmtId="10" fontId="21" fillId="18" borderId="8" xfId="0" applyNumberFormat="1" applyFont="1" applyFill="1" applyBorder="1"/>
    <xf numFmtId="0" fontId="21" fillId="18" borderId="8" xfId="0" applyFont="1" applyFill="1" applyBorder="1"/>
    <xf numFmtId="2" fontId="21" fillId="18" borderId="8" xfId="0" applyNumberFormat="1" applyFont="1" applyFill="1" applyBorder="1"/>
    <xf numFmtId="0" fontId="46" fillId="12" borderId="8" xfId="0" applyFont="1" applyFill="1" applyBorder="1"/>
    <xf numFmtId="2" fontId="21" fillId="5" borderId="62" xfId="0" applyNumberFormat="1" applyFont="1" applyFill="1" applyBorder="1"/>
    <xf numFmtId="0" fontId="21" fillId="18" borderId="0" xfId="0" applyFont="1" applyFill="1"/>
    <xf numFmtId="2" fontId="21" fillId="5" borderId="55" xfId="0" applyNumberFormat="1" applyFont="1" applyFill="1" applyBorder="1"/>
    <xf numFmtId="2" fontId="31" fillId="5" borderId="54" xfId="7" applyNumberFormat="1" applyFont="1" applyFill="1" applyBorder="1" applyProtection="1">
      <protection locked="0"/>
    </xf>
    <xf numFmtId="2" fontId="31" fillId="5" borderId="23" xfId="7" applyNumberFormat="1" applyFont="1" applyFill="1" applyBorder="1" applyProtection="1">
      <protection locked="0"/>
    </xf>
    <xf numFmtId="2" fontId="31" fillId="5" borderId="34" xfId="7" applyNumberFormat="1" applyFont="1" applyFill="1" applyBorder="1" applyProtection="1">
      <protection locked="0"/>
    </xf>
    <xf numFmtId="0" fontId="21" fillId="5" borderId="3" xfId="0" applyFont="1" applyFill="1" applyBorder="1"/>
    <xf numFmtId="9" fontId="21" fillId="5" borderId="56" xfId="0" applyNumberFormat="1" applyFont="1" applyFill="1" applyBorder="1"/>
    <xf numFmtId="1" fontId="30" fillId="5" borderId="0" xfId="4" applyFont="1" applyFill="1">
      <alignment horizontal="left" vertical="center"/>
    </xf>
    <xf numFmtId="164" fontId="31" fillId="4" borderId="8" xfId="7" applyNumberFormat="1" applyFont="1" applyFill="1" applyBorder="1" applyProtection="1">
      <protection locked="0"/>
    </xf>
    <xf numFmtId="0" fontId="34" fillId="4" borderId="8" xfId="0" applyFont="1" applyFill="1" applyBorder="1" applyAlignment="1">
      <alignment horizontal="right" vertical="center"/>
    </xf>
    <xf numFmtId="0" fontId="31" fillId="15" borderId="8" xfId="0" applyFont="1" applyFill="1" applyBorder="1" applyAlignment="1">
      <alignment horizontal="right" vertical="center"/>
    </xf>
    <xf numFmtId="164" fontId="31" fillId="4" borderId="63" xfId="0" applyNumberFormat="1" applyFont="1" applyFill="1" applyBorder="1" applyAlignment="1">
      <alignment horizontal="center" vertical="center"/>
    </xf>
    <xf numFmtId="164" fontId="31" fillId="4" borderId="64" xfId="0" applyNumberFormat="1" applyFont="1" applyFill="1" applyBorder="1" applyAlignment="1">
      <alignment horizontal="center" vertical="center"/>
    </xf>
    <xf numFmtId="164" fontId="31" fillId="4" borderId="65" xfId="0" applyNumberFormat="1" applyFont="1" applyFill="1" applyBorder="1" applyAlignment="1">
      <alignment horizontal="center" vertical="center"/>
    </xf>
    <xf numFmtId="0" fontId="31" fillId="4" borderId="30" xfId="7" applyFont="1" applyFill="1" applyBorder="1" applyAlignment="1" applyProtection="1">
      <alignment horizontal="left"/>
      <protection locked="0"/>
    </xf>
    <xf numFmtId="0" fontId="31" fillId="4" borderId="32" xfId="7" applyFont="1" applyFill="1" applyBorder="1" applyAlignment="1" applyProtection="1">
      <alignment horizontal="left"/>
      <protection locked="0"/>
    </xf>
    <xf numFmtId="14" fontId="31" fillId="4" borderId="32" xfId="7" applyNumberFormat="1" applyFont="1" applyFill="1" applyBorder="1" applyAlignment="1" applyProtection="1">
      <alignment horizontal="left"/>
      <protection locked="0"/>
    </xf>
    <xf numFmtId="164" fontId="31" fillId="8" borderId="8" xfId="7" applyNumberFormat="1" applyFont="1" applyFill="1" applyBorder="1" applyProtection="1">
      <protection locked="0"/>
    </xf>
    <xf numFmtId="0" fontId="34" fillId="8" borderId="8" xfId="0" applyFont="1" applyFill="1" applyBorder="1" applyAlignment="1">
      <alignment horizontal="right" vertical="center"/>
    </xf>
    <xf numFmtId="0" fontId="31" fillId="8" borderId="8" xfId="0" applyFont="1" applyFill="1" applyBorder="1" applyAlignment="1">
      <alignment horizontal="right" vertical="center"/>
    </xf>
    <xf numFmtId="0" fontId="52" fillId="8" borderId="8" xfId="12" applyFont="1" applyFill="1" applyBorder="1" applyAlignment="1">
      <alignment horizontal="left" vertical="center"/>
    </xf>
    <xf numFmtId="164" fontId="34" fillId="8" borderId="8" xfId="0" applyNumberFormat="1" applyFont="1" applyFill="1" applyBorder="1" applyAlignment="1">
      <alignment horizontal="right" vertical="center"/>
    </xf>
    <xf numFmtId="0" fontId="19" fillId="7" borderId="34" xfId="1" applyFont="1" applyFill="1" applyBorder="1" applyAlignment="1">
      <alignment vertical="center"/>
    </xf>
    <xf numFmtId="0" fontId="19" fillId="16" borderId="34" xfId="0" applyFont="1" applyFill="1" applyBorder="1"/>
    <xf numFmtId="3" fontId="31" fillId="8" borderId="36" xfId="7" applyNumberFormat="1" applyFont="1" applyFill="1" applyBorder="1" applyProtection="1">
      <protection locked="0"/>
    </xf>
    <xf numFmtId="0" fontId="5" fillId="0" borderId="0" xfId="0" applyFont="1"/>
    <xf numFmtId="0" fontId="19" fillId="7" borderId="58" xfId="0" applyFont="1" applyFill="1" applyBorder="1" applyAlignment="1">
      <alignment vertical="center"/>
    </xf>
    <xf numFmtId="0" fontId="19" fillId="7" borderId="0" xfId="0" applyFont="1" applyFill="1" applyAlignment="1">
      <alignment vertical="center"/>
    </xf>
    <xf numFmtId="0" fontId="19" fillId="7" borderId="60" xfId="0" applyFont="1" applyFill="1" applyBorder="1" applyAlignment="1">
      <alignment vertical="center"/>
    </xf>
    <xf numFmtId="0" fontId="19" fillId="7" borderId="55" xfId="0" applyFont="1" applyFill="1" applyBorder="1" applyAlignment="1">
      <alignment vertical="center"/>
    </xf>
    <xf numFmtId="0" fontId="19" fillId="7" borderId="9" xfId="0" applyFont="1" applyFill="1" applyBorder="1" applyAlignment="1">
      <alignment vertical="center"/>
    </xf>
    <xf numFmtId="0" fontId="19" fillId="7" borderId="62" xfId="0" applyFont="1" applyFill="1" applyBorder="1" applyAlignment="1">
      <alignment vertical="center"/>
    </xf>
    <xf numFmtId="0" fontId="19" fillId="7" borderId="31" xfId="8" applyFont="1" applyFill="1" applyBorder="1"/>
    <xf numFmtId="0" fontId="19" fillId="7" borderId="0" xfId="8" applyFont="1" applyFill="1"/>
    <xf numFmtId="0" fontId="19" fillId="7" borderId="29" xfId="8" applyFont="1" applyFill="1" applyBorder="1"/>
    <xf numFmtId="0" fontId="19" fillId="7" borderId="27" xfId="8" applyFont="1" applyFill="1" applyBorder="1"/>
    <xf numFmtId="1" fontId="36" fillId="8" borderId="8" xfId="12" applyNumberFormat="1" applyFill="1" applyBorder="1" applyAlignment="1">
      <alignment vertical="center"/>
    </xf>
    <xf numFmtId="1" fontId="40" fillId="4" borderId="8" xfId="4" applyFont="1" applyFill="1" applyBorder="1" applyAlignment="1">
      <alignment vertical="center"/>
    </xf>
    <xf numFmtId="2" fontId="21" fillId="14" borderId="23" xfId="0" applyNumberFormat="1" applyFont="1" applyFill="1" applyBorder="1"/>
    <xf numFmtId="2" fontId="20" fillId="8" borderId="23" xfId="1" applyNumberFormat="1" applyFont="1" applyFill="1" applyBorder="1" applyAlignment="1" applyProtection="1">
      <alignment vertical="center"/>
      <protection locked="0"/>
    </xf>
    <xf numFmtId="2" fontId="20" fillId="8" borderId="23" xfId="5" applyNumberFormat="1" applyFont="1" applyFill="1" applyBorder="1" applyAlignment="1" applyProtection="1">
      <alignment vertical="center"/>
      <protection locked="0"/>
    </xf>
    <xf numFmtId="2" fontId="21" fillId="10" borderId="8" xfId="0" applyNumberFormat="1" applyFont="1" applyFill="1" applyBorder="1"/>
    <xf numFmtId="2" fontId="21" fillId="8" borderId="8" xfId="0" applyNumberFormat="1" applyFont="1" applyFill="1" applyBorder="1"/>
    <xf numFmtId="2" fontId="20" fillId="8" borderId="8" xfId="5" applyNumberFormat="1" applyFont="1" applyFill="1" applyBorder="1" applyAlignment="1" applyProtection="1">
      <alignment vertical="center"/>
      <protection locked="0"/>
    </xf>
    <xf numFmtId="3" fontId="34" fillId="8" borderId="3" xfId="7" applyNumberFormat="1" applyFont="1" applyFill="1" applyBorder="1" applyAlignment="1" applyProtection="1">
      <alignment horizontal="left"/>
      <protection locked="0"/>
    </xf>
    <xf numFmtId="3" fontId="34" fillId="8" borderId="56" xfId="7" applyNumberFormat="1" applyFont="1" applyFill="1" applyBorder="1" applyAlignment="1" applyProtection="1">
      <alignment horizontal="left"/>
      <protection locked="0"/>
    </xf>
    <xf numFmtId="0" fontId="28" fillId="20" borderId="5" xfId="1" applyFont="1" applyFill="1" applyBorder="1" applyAlignment="1">
      <alignment horizontal="left" vertical="center" wrapText="1"/>
    </xf>
    <xf numFmtId="0" fontId="28" fillId="20" borderId="6" xfId="1" applyFont="1" applyFill="1" applyBorder="1" applyAlignment="1">
      <alignment horizontal="left" vertical="center" wrapText="1"/>
    </xf>
    <xf numFmtId="0" fontId="28" fillId="20" borderId="7" xfId="1" applyFont="1" applyFill="1" applyBorder="1" applyAlignment="1">
      <alignment horizontal="left" vertical="center" wrapText="1"/>
    </xf>
    <xf numFmtId="0" fontId="19" fillId="7" borderId="8" xfId="1" applyFont="1" applyFill="1" applyBorder="1" applyAlignment="1">
      <alignment horizontal="left" vertical="center"/>
    </xf>
    <xf numFmtId="0" fontId="19" fillId="16" borderId="8" xfId="0" applyFont="1" applyFill="1" applyBorder="1" applyAlignment="1">
      <alignment horizontal="left"/>
    </xf>
    <xf numFmtId="0" fontId="30" fillId="5" borderId="0" xfId="1" applyFont="1" applyFill="1" applyAlignment="1">
      <alignment horizontal="left" vertical="center"/>
    </xf>
    <xf numFmtId="3" fontId="38" fillId="8" borderId="23" xfId="7" applyNumberFormat="1" applyFont="1" applyFill="1" applyBorder="1" applyAlignment="1" applyProtection="1">
      <alignment horizontal="left"/>
      <protection locked="0"/>
    </xf>
    <xf numFmtId="3" fontId="38" fillId="8" borderId="66" xfId="7" applyNumberFormat="1" applyFont="1" applyFill="1" applyBorder="1" applyAlignment="1" applyProtection="1">
      <alignment horizontal="left"/>
      <protection locked="0"/>
    </xf>
    <xf numFmtId="0" fontId="15" fillId="7" borderId="23" xfId="1" applyFont="1" applyFill="1" applyBorder="1" applyAlignment="1">
      <alignment horizontal="center" vertical="center"/>
    </xf>
    <xf numFmtId="0" fontId="18" fillId="7" borderId="23" xfId="1" applyFont="1" applyFill="1" applyBorder="1" applyAlignment="1">
      <alignment horizontal="center" vertical="center" wrapText="1"/>
    </xf>
    <xf numFmtId="0" fontId="18" fillId="7" borderId="3" xfId="1" applyFont="1" applyFill="1" applyBorder="1" applyAlignment="1">
      <alignment horizontal="center" vertical="center" wrapText="1"/>
    </xf>
    <xf numFmtId="0" fontId="18" fillId="7" borderId="4" xfId="1" applyFont="1" applyFill="1" applyBorder="1" applyAlignment="1">
      <alignment horizontal="center" vertical="center" wrapText="1"/>
    </xf>
    <xf numFmtId="0" fontId="18" fillId="7" borderId="51" xfId="1" applyFont="1" applyFill="1" applyBorder="1" applyAlignment="1">
      <alignment horizontal="center" vertical="center" wrapText="1"/>
    </xf>
    <xf numFmtId="0" fontId="15" fillId="7" borderId="29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30" xfId="1" applyFont="1" applyFill="1" applyBorder="1" applyAlignment="1">
      <alignment horizontal="center" vertical="center"/>
    </xf>
    <xf numFmtId="0" fontId="18" fillId="7" borderId="34" xfId="1" applyFont="1" applyFill="1" applyBorder="1" applyAlignment="1">
      <alignment horizontal="center" vertical="center" wrapText="1"/>
    </xf>
    <xf numFmtId="0" fontId="18" fillId="7" borderId="35" xfId="1" applyFont="1" applyFill="1" applyBorder="1" applyAlignment="1">
      <alignment horizontal="center" vertical="center" wrapText="1"/>
    </xf>
    <xf numFmtId="0" fontId="18" fillId="7" borderId="36" xfId="1" applyFont="1" applyFill="1" applyBorder="1" applyAlignment="1">
      <alignment horizontal="center" vertical="center" wrapText="1"/>
    </xf>
    <xf numFmtId="0" fontId="18" fillId="7" borderId="26" xfId="1" applyFont="1" applyFill="1" applyBorder="1" applyAlignment="1">
      <alignment horizontal="center" vertical="center" wrapText="1"/>
    </xf>
    <xf numFmtId="0" fontId="18" fillId="7" borderId="27" xfId="1" applyFont="1" applyFill="1" applyBorder="1" applyAlignment="1">
      <alignment horizontal="center" vertical="center" wrapText="1"/>
    </xf>
    <xf numFmtId="0" fontId="15" fillId="7" borderId="34" xfId="1" applyFont="1" applyFill="1" applyBorder="1" applyAlignment="1">
      <alignment horizontal="center" vertical="center"/>
    </xf>
    <xf numFmtId="0" fontId="15" fillId="7" borderId="35" xfId="1" applyFont="1" applyFill="1" applyBorder="1" applyAlignment="1">
      <alignment horizontal="center" vertical="center"/>
    </xf>
    <xf numFmtId="0" fontId="15" fillId="7" borderId="36" xfId="1" applyFont="1" applyFill="1" applyBorder="1" applyAlignment="1">
      <alignment horizontal="center" vertical="center"/>
    </xf>
    <xf numFmtId="0" fontId="19" fillId="7" borderId="5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46" fillId="7" borderId="3" xfId="1" applyFont="1" applyFill="1" applyBorder="1" applyAlignment="1">
      <alignment horizontal="center" vertical="center"/>
    </xf>
    <xf numFmtId="0" fontId="46" fillId="7" borderId="4" xfId="1" applyFont="1" applyFill="1" applyBorder="1" applyAlignment="1">
      <alignment horizontal="center" vertical="center"/>
    </xf>
    <xf numFmtId="0" fontId="46" fillId="7" borderId="56" xfId="1" applyFont="1" applyFill="1" applyBorder="1" applyAlignment="1">
      <alignment horizontal="center" vertical="center"/>
    </xf>
    <xf numFmtId="0" fontId="18" fillId="7" borderId="28" xfId="1" applyFont="1" applyFill="1" applyBorder="1" applyAlignment="1">
      <alignment horizontal="center" vertical="center" wrapText="1"/>
    </xf>
    <xf numFmtId="0" fontId="18" fillId="7" borderId="33" xfId="1" applyFont="1" applyFill="1" applyBorder="1" applyAlignment="1">
      <alignment horizontal="center" vertical="center" wrapText="1"/>
    </xf>
    <xf numFmtId="0" fontId="59" fillId="20" borderId="0" xfId="1" applyFont="1" applyFill="1" applyAlignment="1" applyProtection="1">
      <alignment horizontal="center" vertical="center" wrapText="1"/>
      <protection locked="0"/>
    </xf>
    <xf numFmtId="0" fontId="58" fillId="12" borderId="0" xfId="1" applyFont="1" applyFill="1" applyAlignment="1" applyProtection="1">
      <alignment horizontal="center" vertical="center"/>
      <protection locked="0"/>
    </xf>
    <xf numFmtId="0" fontId="30" fillId="20" borderId="0" xfId="1" applyFont="1" applyFill="1" applyAlignment="1">
      <alignment horizontal="left" vertical="center"/>
    </xf>
    <xf numFmtId="0" fontId="63" fillId="4" borderId="3" xfId="0" applyFont="1" applyFill="1" applyBorder="1" applyAlignment="1">
      <alignment horizontal="center" vertical="center"/>
    </xf>
    <xf numFmtId="0" fontId="63" fillId="4" borderId="4" xfId="0" applyFont="1" applyFill="1" applyBorder="1" applyAlignment="1">
      <alignment horizontal="center" vertical="center"/>
    </xf>
    <xf numFmtId="0" fontId="63" fillId="4" borderId="56" xfId="0" applyFont="1" applyFill="1" applyBorder="1" applyAlignment="1">
      <alignment horizontal="center" vertical="center"/>
    </xf>
  </cellXfs>
  <cellStyles count="13">
    <cellStyle name="Beregning" xfId="6" builtinId="22" customBuiltin="1"/>
    <cellStyle name="Hyperkobling" xfId="12" builtinId="8"/>
    <cellStyle name="Komma" xfId="11" builtinId="3"/>
    <cellStyle name="Normal" xfId="0" builtinId="0"/>
    <cellStyle name="Normal 1" xfId="1" xr:uid="{F1744F41-7836-4FCE-9FEA-5128CFC91410}"/>
    <cellStyle name="Normal 2" xfId="7" xr:uid="{CAF0DEC5-43A5-4046-913B-F95B15157CC6}"/>
    <cellStyle name="Normal 3" xfId="8" xr:uid="{B0C4A116-E1C4-7345-940A-1CF95FD0EEFB}"/>
    <cellStyle name="Normal 4" xfId="9" xr:uid="{4E3BEA39-B8DA-8749-B243-AE4348E0FD1B}"/>
    <cellStyle name="Normal 5" xfId="10" xr:uid="{AB575E43-7ED8-3942-A8C8-2FD8980E8C2E}"/>
    <cellStyle name="Normal main page" xfId="4" xr:uid="{3433451C-87FA-0144-A924-803F5BFF59A5}"/>
    <cellStyle name="Overskrift 3" xfId="3" builtinId="18"/>
    <cellStyle name="Prosent" xfId="5" builtinId="5"/>
    <cellStyle name="Tittel" xfId="2" builtinId="15"/>
  </cellStyles>
  <dxfs count="231"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24994659260841701"/>
        </patternFill>
      </fill>
    </dxf>
    <dxf>
      <font>
        <color rgb="FF9C0006"/>
      </font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499984740745262"/>
        </patternFill>
      </fill>
    </dxf>
    <dxf>
      <font>
        <color theme="1"/>
      </font>
      <fill>
        <patternFill>
          <bgColor theme="8" tint="-0.499984740745262"/>
        </patternFill>
      </fill>
    </dxf>
    <dxf>
      <fill>
        <patternFill>
          <bgColor theme="5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7" tint="0.39994506668294322"/>
        </patternFill>
      </fill>
    </dxf>
    <dxf>
      <fill>
        <patternFill>
          <bgColor theme="8" tint="-0.499984740745262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-0.499984740745262"/>
        </patternFill>
      </fill>
    </dxf>
    <dxf>
      <font>
        <color rgb="FF9C0006"/>
      </font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ont>
        <color rgb="FF9C0006"/>
      </font>
    </dxf>
    <dxf>
      <fill>
        <patternFill>
          <bgColor theme="8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ont>
        <name val="Arial Nova"/>
        <scheme val="none"/>
      </font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rgb="FF000000"/>
        <name val="Arial Nova"/>
        <scheme val="none"/>
      </font>
      <border diagonalUp="0" diagonalDown="0" outline="0">
        <left style="thin">
          <color rgb="FF262626"/>
        </left>
        <right style="thin">
          <color rgb="FF262626"/>
        </right>
        <top/>
        <bottom/>
      </border>
    </dxf>
    <dxf>
      <border outline="0">
        <left style="thin">
          <color rgb="FF808080"/>
        </left>
        <right style="thin">
          <color rgb="FF80808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rgb="FF000000"/>
          <bgColor rgb="FFFFF0C3"/>
        </patternFill>
      </fill>
      <alignment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scheme val="none"/>
      </font>
    </dxf>
    <dxf>
      <border outline="0">
        <left style="thin">
          <color rgb="FF808080"/>
        </left>
        <right style="thin">
          <color rgb="FF80808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rgb="FF000000"/>
          <bgColor rgb="FFFFF0C3"/>
        </patternFill>
      </fill>
      <alignment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ov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scheme val="none"/>
      </font>
    </dxf>
    <dxf>
      <border outline="0">
        <left style="thin">
          <color rgb="FF808080"/>
        </left>
        <right style="thin">
          <color rgb="FF80808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rgb="FF000000"/>
          <bgColor rgb="FFFFF0C3"/>
        </patternFill>
      </fill>
      <alignment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ov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vertical="center" textRotation="0" indent="0" justifyLastLine="0" shrinkToFit="0" readingOrder="0"/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vertical="center" textRotation="0" indent="0" justifyLastLine="0" shrinkToFit="0" readingOrder="0"/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 tint="0.14999847407452621"/>
        </top>
        <bottom style="thin">
          <color theme="1" tint="0.14999847407452621"/>
        </bottom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14999847407452621"/>
        </left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 tint="0.14999847407452621"/>
        </top>
        <bottom style="thin">
          <color theme="1" tint="0.14999847407452621"/>
        </bottom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Arial Nova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1" tint="0.14999847407452621"/>
        </right>
        <top style="thin">
          <color theme="1" tint="0.14999847407452621"/>
        </top>
        <bottom style="thin">
          <color theme="1" tint="0.1499984740745262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 tint="0.14999847407452621"/>
        </top>
        <bottom style="thin">
          <color theme="1" tint="0.1499984740745262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 tint="0.499984740745262"/>
        <name val="Arial Nova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7"/>
        <name val="Arial Nova"/>
        <scheme val="none"/>
      </font>
      <numFmt numFmtId="2" formatCode="0.00"/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 Nova"/>
        <scheme val="none"/>
      </font>
      <fill>
        <patternFill patternType="solid">
          <fgColor indexed="64"/>
          <bgColor theme="5"/>
        </patternFill>
      </fill>
      <alignment vertical="center" textRotation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 Nova"/>
        <scheme val="none"/>
      </font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</dxf>
    <dxf>
      <border outline="0">
        <left style="thin">
          <color theme="1" tint="0.499984740745262"/>
        </left>
        <right style="thin">
          <color theme="1" tint="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rgb="FF000000"/>
          <bgColor theme="5"/>
        </patternFill>
      </fill>
      <alignment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14999847407452621"/>
        </left>
        <right style="thin">
          <color theme="1" tint="0.1499984740745262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Arial Nova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indexed="64"/>
          <bgColor theme="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theme="4" tint="0.79998168889431442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indexed="64"/>
          <bgColor theme="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 Nova"/>
        <scheme val="none"/>
      </font>
      <fill>
        <patternFill patternType="solid">
          <fgColor indexed="64"/>
          <bgColor theme="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 Nova"/>
        <scheme val="none"/>
      </font>
      <fill>
        <patternFill patternType="solid">
          <fgColor indexed="64"/>
          <bgColor theme="5"/>
        </patternFill>
      </fill>
      <alignment vertical="center" textRotation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1"/>
        </right>
        <top style="thin">
          <color indexed="64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3" formatCode="0\ %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indexed="64"/>
        </right>
        <top style="thin">
          <color indexed="64"/>
        </top>
        <bottom style="thin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Arial Nova"/>
        <scheme val="none"/>
      </font>
    </dxf>
    <dxf>
      <border outline="0">
        <left style="thin">
          <color rgb="FF808080"/>
        </left>
        <right style="thin">
          <color rgb="FF80808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rgb="FF000000"/>
          <bgColor rgb="FFFFF0C3"/>
        </patternFill>
      </fill>
      <alignment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ova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595959"/>
      <color rgb="FFFDD9BD"/>
      <color rgb="FF225D59"/>
      <color rgb="FF56C1BB"/>
      <color rgb="FFFBFBFB"/>
      <color rgb="FF94E379"/>
      <color rgb="FF8DE37B"/>
      <color rgb="FFA0E3A0"/>
      <color rgb="FF80E3EE"/>
      <color rgb="FFD16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accent5">
                    <a:lumMod val="10000"/>
                  </a:schemeClr>
                </a:solidFill>
                <a:latin typeface="Replica-Bold" panose="02000503030000020004" pitchFamily="2" charset="77"/>
                <a:ea typeface="+mn-ea"/>
                <a:cs typeface="+mn-cs"/>
              </a:defRPr>
            </a:pPr>
            <a:r>
              <a:rPr lang="en-US" sz="2000">
                <a:latin typeface="Replica-Bold" panose="02000503030000020004" pitchFamily="2" charset="77"/>
              </a:rPr>
              <a:t>FutureBuilt Plast</a:t>
            </a:r>
          </a:p>
          <a:p>
            <a:pPr>
              <a:defRPr sz="1600">
                <a:latin typeface="Replica-Bold" panose="02000503030000020004" pitchFamily="2" charset="77"/>
              </a:defRPr>
            </a:pPr>
            <a:endParaRPr lang="en-US" sz="1200">
              <a:latin typeface="Replica-Bold" panose="02000503030000020004" pitchFamily="2" charset="77"/>
            </a:endParaRPr>
          </a:p>
        </c:rich>
      </c:tx>
      <c:layout>
        <c:manualLayout>
          <c:xMode val="edge"/>
          <c:yMode val="edge"/>
          <c:x val="0.34970673897321186"/>
          <c:y val="0.13062145285326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accent5">
                  <a:lumMod val="10000"/>
                </a:schemeClr>
              </a:solidFill>
              <a:latin typeface="Replica-Bold" panose="02000503030000020004" pitchFamily="2" charset="77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4094506476507679"/>
          <c:y val="0.32784495814296766"/>
          <c:w val="0.76643307024020568"/>
          <c:h val="0.47038960478150549"/>
        </c:manualLayout>
      </c:layout>
      <c:areaChart>
        <c:grouping val="stacked"/>
        <c:varyColors val="0"/>
        <c:ser>
          <c:idx val="0"/>
          <c:order val="0"/>
          <c:tx>
            <c:strRef>
              <c:f>Lister!$M$12</c:f>
              <c:strCache>
                <c:ptCount val="1"/>
                <c:pt idx="0">
                  <c:v>FB Plast</c:v>
                </c:pt>
              </c:strCache>
            </c:strRef>
          </c:tx>
          <c:spPr>
            <a:pattFill prst="dkUpDiag">
              <a:fgClr>
                <a:srgbClr val="FAA05A">
                  <a:lumMod val="40000"/>
                  <a:lumOff val="60000"/>
                </a:srgb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 w="25400">
              <a:noFill/>
            </a:ln>
            <a:effectLst/>
          </c:spPr>
          <c:cat>
            <c:numRef>
              <c:f>Lister!$K$13:$K$43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Lister!$M$13:$M$43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B-094C-947A-E0C378B2F450}"/>
            </c:ext>
          </c:extLst>
        </c:ser>
        <c:ser>
          <c:idx val="2"/>
          <c:order val="1"/>
          <c:tx>
            <c:strRef>
              <c:f>Lister!$N$12</c:f>
              <c:strCache>
                <c:ptCount val="1"/>
                <c:pt idx="0">
                  <c:v>Figur</c:v>
                </c:pt>
              </c:strCache>
            </c:strRef>
          </c:tx>
          <c:spPr>
            <a:solidFill>
              <a:srgbClr val="FAA05A">
                <a:lumMod val="40000"/>
                <a:lumOff val="60000"/>
              </a:srgbClr>
            </a:solidFill>
            <a:ln w="25400">
              <a:noFill/>
            </a:ln>
            <a:effectLst/>
          </c:spPr>
          <c:cat>
            <c:numRef>
              <c:f>Lister!$K$13:$K$43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Lister!$N$13:$N$43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EB-094C-947A-E0C378B2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2655"/>
        <c:axId val="104444335"/>
      </c:areaChart>
      <c:scatterChart>
        <c:scatterStyle val="lineMarker"/>
        <c:varyColors val="0"/>
        <c:ser>
          <c:idx val="5"/>
          <c:order val="2"/>
          <c:tx>
            <c:strRef>
              <c:f>'Om verktøyet'!$D$11</c:f>
              <c:strCache>
                <c:ptCount val="1"/>
                <c:pt idx="0">
                  <c:v>Fyll inn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8E6E4">
                  <a:lumMod val="25000"/>
                </a:srgbClr>
              </a:solidFill>
              <a:ln w="9525">
                <a:noFill/>
              </a:ln>
              <a:effectLst/>
            </c:spPr>
          </c:marker>
          <c:xVal>
            <c:strRef>
              <c:f>'Om verktøyet'!$D$13</c:f>
              <c:strCache>
                <c:ptCount val="1"/>
                <c:pt idx="0">
                  <c:v>Fyll inn</c:v>
                </c:pt>
              </c:strCache>
            </c:strRef>
          </c:xVal>
          <c:yVal>
            <c:numRef>
              <c:f>'Plast - Dashboard'!$F$30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EB-094C-947A-E0C378B2F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115775"/>
        <c:axId val="527749951"/>
      </c:scatterChart>
      <c:catAx>
        <c:axId val="10420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444335"/>
        <c:crosses val="autoZero"/>
        <c:auto val="1"/>
        <c:lblAlgn val="ctr"/>
        <c:lblOffset val="100"/>
        <c:tickLblSkip val="5"/>
        <c:noMultiLvlLbl val="0"/>
      </c:catAx>
      <c:valAx>
        <c:axId val="104444335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1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800"/>
                  <a:t>Plastmengde (kg/m2)</a:t>
                </a:r>
              </a:p>
            </c:rich>
          </c:tx>
          <c:layout>
            <c:manualLayout>
              <c:xMode val="edge"/>
              <c:yMode val="edge"/>
              <c:x val="5.2393996231283609E-2"/>
              <c:y val="0.46680513559115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accent5">
                      <a:lumMod val="1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202655"/>
        <c:crosses val="autoZero"/>
        <c:crossBetween val="midCat"/>
      </c:valAx>
      <c:valAx>
        <c:axId val="527749951"/>
        <c:scaling>
          <c:orientation val="minMax"/>
          <c:max val="1500"/>
        </c:scaling>
        <c:delete val="1"/>
        <c:axPos val="r"/>
        <c:numFmt formatCode="0.0" sourceLinked="1"/>
        <c:majorTickMark val="out"/>
        <c:minorTickMark val="none"/>
        <c:tickLblPos val="nextTo"/>
        <c:crossAx val="528115775"/>
        <c:crosses val="max"/>
        <c:crossBetween val="midCat"/>
      </c:valAx>
      <c:valAx>
        <c:axId val="528115775"/>
        <c:scaling>
          <c:orientation val="minMax"/>
          <c:max val="2055"/>
          <c:min val="2025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7749951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294492218009276"/>
          <c:y val="0.43612127000965922"/>
          <c:w val="0.14135651911779962"/>
          <c:h val="4.454944616136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accent5">
                  <a:lumMod val="1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5">
              <a:lumMod val="10000"/>
            </a:schemeClr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[FutureBuilt plast - beregningsverktøy V2.0 18.03.2026.xlsx]Figurer!Pivottabell3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Plastmengde per bygningsdel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Figurer!$D$15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Figurer!$C$16:$C$17</c:f>
              <c:strCache>
                <c:ptCount val="1"/>
                <c:pt idx="0">
                  <c:v>Velg bygningsdel</c:v>
                </c:pt>
              </c:strCache>
            </c:strRef>
          </c:cat>
          <c:val>
            <c:numRef>
              <c:f>Figurer!$D$16:$D$17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7-154D-86C3-9B2578E5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8047744"/>
        <c:axId val="177265216"/>
      </c:barChart>
      <c:catAx>
        <c:axId val="10380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7265216"/>
        <c:crosses val="autoZero"/>
        <c:auto val="1"/>
        <c:lblAlgn val="ctr"/>
        <c:lblOffset val="100"/>
        <c:noMultiLvlLbl val="0"/>
      </c:catAx>
      <c:valAx>
        <c:axId val="17726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3804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[FutureBuilt plast - beregningsverktøy V2.0 18.03.2026.xlsx]Figurer!Pivottabell4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Sirkulære tiltak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Figurer!$D$32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Figurer!$C$33:$C$40</c:f>
              <c:strCache>
                <c:ptCount val="7"/>
                <c:pt idx="0">
                  <c:v>Gjenvunnet</c:v>
                </c:pt>
                <c:pt idx="1">
                  <c:v>Ny biobasert</c:v>
                </c:pt>
                <c:pt idx="2">
                  <c:v>Ny fossil</c:v>
                </c:pt>
                <c:pt idx="3">
                  <c:v>Ombrukt</c:v>
                </c:pt>
                <c:pt idx="4">
                  <c:v>Overskudd</c:v>
                </c:pt>
                <c:pt idx="5">
                  <c:v>Bevart</c:v>
                </c:pt>
                <c:pt idx="6">
                  <c:v>Velg</c:v>
                </c:pt>
              </c:strCache>
            </c:strRef>
          </c:cat>
          <c:val>
            <c:numRef>
              <c:f>Figurer!$D$33:$D$40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4-D245-91C2-3E9FDDF51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974287"/>
        <c:axId val="250741199"/>
      </c:barChart>
      <c:catAx>
        <c:axId val="36297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50741199"/>
        <c:crosses val="autoZero"/>
        <c:auto val="1"/>
        <c:lblAlgn val="ctr"/>
        <c:lblOffset val="100"/>
        <c:noMultiLvlLbl val="0"/>
      </c:catAx>
      <c:valAx>
        <c:axId val="25074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297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701430</xdr:colOff>
      <xdr:row>5</xdr:row>
      <xdr:rowOff>147026</xdr:rowOff>
    </xdr:from>
    <xdr:to>
      <xdr:col>6</xdr:col>
      <xdr:colOff>273538</xdr:colOff>
      <xdr:row>22</xdr:row>
      <xdr:rowOff>58612</xdr:rowOff>
    </xdr:to>
    <xdr:sp macro="" textlink="">
      <xdr:nvSpPr>
        <xdr:cNvPr id="53" name="Freeform 54">
          <a:extLst>
            <a:ext uri="{FF2B5EF4-FFF2-40B4-BE49-F238E27FC236}">
              <a16:creationId xmlns:a16="http://schemas.microsoft.com/office/drawing/2014/main" id="{7D941F04-29C9-874C-97C0-1424947C08DD}"/>
            </a:ext>
          </a:extLst>
        </xdr:cNvPr>
        <xdr:cNvSpPr>
          <a:spLocks noChangeArrowheads="1"/>
        </xdr:cNvSpPr>
      </xdr:nvSpPr>
      <xdr:spPr bwMode="auto">
        <a:xfrm>
          <a:off x="4618892" y="1426795"/>
          <a:ext cx="2649415" cy="2803279"/>
        </a:xfrm>
        <a:custGeom>
          <a:avLst/>
          <a:gdLst>
            <a:gd name="T0" fmla="*/ 7833 w 10936"/>
            <a:gd name="T1" fmla="*/ 3603 h 13516"/>
            <a:gd name="T2" fmla="*/ 4710 w 10936"/>
            <a:gd name="T3" fmla="*/ 10 h 13516"/>
            <a:gd name="T4" fmla="*/ 3113 w 10936"/>
            <a:gd name="T5" fmla="*/ 930 h 13516"/>
            <a:gd name="T6" fmla="*/ 1598 w 10936"/>
            <a:gd name="T7" fmla="*/ 5390 h 13516"/>
            <a:gd name="T8" fmla="*/ 21 w 10936"/>
            <a:gd name="T9" fmla="*/ 6309 h 13516"/>
            <a:gd name="T10" fmla="*/ 32 w 10936"/>
            <a:gd name="T11" fmla="*/ 8126 h 13516"/>
            <a:gd name="T12" fmla="*/ 0 w 10936"/>
            <a:gd name="T13" fmla="*/ 9902 h 13516"/>
            <a:gd name="T14" fmla="*/ 3123 w 10936"/>
            <a:gd name="T15" fmla="*/ 13505 h 13516"/>
            <a:gd name="T16" fmla="*/ 3155 w 10936"/>
            <a:gd name="T17" fmla="*/ 13505 h 13516"/>
            <a:gd name="T18" fmla="*/ 6235 w 10936"/>
            <a:gd name="T19" fmla="*/ 13505 h 13516"/>
            <a:gd name="T20" fmla="*/ 7812 w 10936"/>
            <a:gd name="T21" fmla="*/ 12617 h 13516"/>
            <a:gd name="T22" fmla="*/ 7843 w 10936"/>
            <a:gd name="T23" fmla="*/ 10810 h 13516"/>
            <a:gd name="T24" fmla="*/ 10935 w 10936"/>
            <a:gd name="T25" fmla="*/ 5410 h 13516"/>
            <a:gd name="T26" fmla="*/ 10851 w 10936"/>
            <a:gd name="T27" fmla="*/ 5410 h 13516"/>
            <a:gd name="T28" fmla="*/ 7791 w 10936"/>
            <a:gd name="T29" fmla="*/ 5390 h 13516"/>
            <a:gd name="T30" fmla="*/ 6266 w 10936"/>
            <a:gd name="T31" fmla="*/ 4544 h 13516"/>
            <a:gd name="T32" fmla="*/ 10851 w 10936"/>
            <a:gd name="T33" fmla="*/ 5410 h 13516"/>
            <a:gd name="T34" fmla="*/ 9337 w 10936"/>
            <a:gd name="T35" fmla="*/ 8095 h 13516"/>
            <a:gd name="T36" fmla="*/ 9337 w 10936"/>
            <a:gd name="T37" fmla="*/ 6329 h 13516"/>
            <a:gd name="T38" fmla="*/ 7791 w 10936"/>
            <a:gd name="T39" fmla="*/ 8983 h 13516"/>
            <a:gd name="T40" fmla="*/ 7791 w 10936"/>
            <a:gd name="T41" fmla="*/ 5463 h 13516"/>
            <a:gd name="T42" fmla="*/ 4720 w 10936"/>
            <a:gd name="T43" fmla="*/ 3666 h 13516"/>
            <a:gd name="T44" fmla="*/ 7770 w 10936"/>
            <a:gd name="T45" fmla="*/ 3603 h 13516"/>
            <a:gd name="T46" fmla="*/ 6277 w 10936"/>
            <a:gd name="T47" fmla="*/ 2736 h 13516"/>
            <a:gd name="T48" fmla="*/ 4689 w 10936"/>
            <a:gd name="T49" fmla="*/ 63 h 13516"/>
            <a:gd name="T50" fmla="*/ 6245 w 10936"/>
            <a:gd name="T51" fmla="*/ 2695 h 13516"/>
            <a:gd name="T52" fmla="*/ 6224 w 10936"/>
            <a:gd name="T53" fmla="*/ 2736 h 13516"/>
            <a:gd name="T54" fmla="*/ 4710 w 10936"/>
            <a:gd name="T55" fmla="*/ 3593 h 13516"/>
            <a:gd name="T56" fmla="*/ 4668 w 10936"/>
            <a:gd name="T57" fmla="*/ 8961 h 13516"/>
            <a:gd name="T58" fmla="*/ 3175 w 10936"/>
            <a:gd name="T59" fmla="*/ 6350 h 13516"/>
            <a:gd name="T60" fmla="*/ 3165 w 10936"/>
            <a:gd name="T61" fmla="*/ 6298 h 13516"/>
            <a:gd name="T62" fmla="*/ 3113 w 10936"/>
            <a:gd name="T63" fmla="*/ 6382 h 13516"/>
            <a:gd name="T64" fmla="*/ 1619 w 10936"/>
            <a:gd name="T65" fmla="*/ 8951 h 13516"/>
            <a:gd name="T66" fmla="*/ 1588 w 10936"/>
            <a:gd name="T67" fmla="*/ 5442 h 13516"/>
            <a:gd name="T68" fmla="*/ 1588 w 10936"/>
            <a:gd name="T69" fmla="*/ 7176 h 13516"/>
            <a:gd name="T70" fmla="*/ 73 w 10936"/>
            <a:gd name="T71" fmla="*/ 8095 h 13516"/>
            <a:gd name="T72" fmla="*/ 1567 w 10936"/>
            <a:gd name="T73" fmla="*/ 7228 h 13516"/>
            <a:gd name="T74" fmla="*/ 3113 w 10936"/>
            <a:gd name="T75" fmla="*/ 13443 h 13516"/>
            <a:gd name="T76" fmla="*/ 63 w 10936"/>
            <a:gd name="T77" fmla="*/ 9943 h 13516"/>
            <a:gd name="T78" fmla="*/ 3144 w 10936"/>
            <a:gd name="T79" fmla="*/ 11656 h 13516"/>
            <a:gd name="T80" fmla="*/ 1588 w 10936"/>
            <a:gd name="T81" fmla="*/ 9035 h 13516"/>
            <a:gd name="T82" fmla="*/ 4668 w 10936"/>
            <a:gd name="T83" fmla="*/ 12576 h 13516"/>
            <a:gd name="T84" fmla="*/ 3165 w 10936"/>
            <a:gd name="T85" fmla="*/ 11709 h 13516"/>
            <a:gd name="T86" fmla="*/ 6224 w 10936"/>
            <a:gd name="T87" fmla="*/ 13443 h 13516"/>
            <a:gd name="T88" fmla="*/ 4720 w 10936"/>
            <a:gd name="T89" fmla="*/ 10842 h 13516"/>
            <a:gd name="T90" fmla="*/ 6245 w 10936"/>
            <a:gd name="T91" fmla="*/ 11656 h 13516"/>
            <a:gd name="T92" fmla="*/ 3144 w 10936"/>
            <a:gd name="T93" fmla="*/ 8137 h 13516"/>
            <a:gd name="T94" fmla="*/ 4699 w 10936"/>
            <a:gd name="T95" fmla="*/ 9024 h 13516"/>
            <a:gd name="T96" fmla="*/ 6224 w 10936"/>
            <a:gd name="T97" fmla="*/ 6329 h 13516"/>
            <a:gd name="T98" fmla="*/ 6235 w 10936"/>
            <a:gd name="T99" fmla="*/ 9922 h 13516"/>
            <a:gd name="T100" fmla="*/ 6245 w 10936"/>
            <a:gd name="T101" fmla="*/ 11656 h 13516"/>
            <a:gd name="T102" fmla="*/ 6287 w 10936"/>
            <a:gd name="T103" fmla="*/ 13443 h 13516"/>
            <a:gd name="T104" fmla="*/ 7770 w 10936"/>
            <a:gd name="T105" fmla="*/ 12576 h 13516"/>
            <a:gd name="T106" fmla="*/ 6308 w 10936"/>
            <a:gd name="T107" fmla="*/ 9902 h 13516"/>
            <a:gd name="T108" fmla="*/ 7812 w 10936"/>
            <a:gd name="T109" fmla="*/ 10758 h 13516"/>
            <a:gd name="T110" fmla="*/ 9389 w 10936"/>
            <a:gd name="T111" fmla="*/ 6329 h 13516"/>
            <a:gd name="T112" fmla="*/ 9389 w 10936"/>
            <a:gd name="T113" fmla="*/ 8084 h 13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10936" h="13516">
              <a:moveTo>
                <a:pt x="10924" y="5390"/>
              </a:moveTo>
              <a:lnTo>
                <a:pt x="10924" y="5390"/>
              </a:lnTo>
              <a:cubicBezTo>
                <a:pt x="7833" y="3603"/>
                <a:pt x="7833" y="3603"/>
                <a:pt x="7833" y="3603"/>
              </a:cubicBezTo>
              <a:cubicBezTo>
                <a:pt x="7833" y="1828"/>
                <a:pt x="7833" y="1828"/>
                <a:pt x="7833" y="1828"/>
              </a:cubicBezTo>
              <a:cubicBezTo>
                <a:pt x="7833" y="1817"/>
                <a:pt x="7822" y="1807"/>
                <a:pt x="7812" y="1797"/>
              </a:cubicBezTo>
              <a:cubicBezTo>
                <a:pt x="4710" y="10"/>
                <a:pt x="4710" y="10"/>
                <a:pt x="4710" y="10"/>
              </a:cubicBezTo>
              <a:cubicBezTo>
                <a:pt x="4699" y="0"/>
                <a:pt x="4689" y="0"/>
                <a:pt x="4678" y="10"/>
              </a:cubicBezTo>
              <a:cubicBezTo>
                <a:pt x="3123" y="898"/>
                <a:pt x="3123" y="898"/>
                <a:pt x="3123" y="898"/>
              </a:cubicBezTo>
              <a:cubicBezTo>
                <a:pt x="3113" y="909"/>
                <a:pt x="3113" y="919"/>
                <a:pt x="3113" y="930"/>
              </a:cubicBezTo>
              <a:lnTo>
                <a:pt x="3113" y="930"/>
              </a:lnTo>
              <a:cubicBezTo>
                <a:pt x="3113" y="6267"/>
                <a:pt x="3113" y="6267"/>
                <a:pt x="3113" y="6267"/>
              </a:cubicBezTo>
              <a:cubicBezTo>
                <a:pt x="1598" y="5390"/>
                <a:pt x="1598" y="5390"/>
                <a:pt x="1598" y="5390"/>
              </a:cubicBezTo>
              <a:cubicBezTo>
                <a:pt x="1588" y="5379"/>
                <a:pt x="1577" y="5379"/>
                <a:pt x="1577" y="5390"/>
              </a:cubicBezTo>
              <a:cubicBezTo>
                <a:pt x="32" y="6288"/>
                <a:pt x="32" y="6288"/>
                <a:pt x="32" y="6288"/>
              </a:cubicBezTo>
              <a:cubicBezTo>
                <a:pt x="21" y="6288"/>
                <a:pt x="21" y="6309"/>
                <a:pt x="21" y="6309"/>
              </a:cubicBezTo>
              <a:lnTo>
                <a:pt x="21" y="6309"/>
              </a:lnTo>
              <a:cubicBezTo>
                <a:pt x="21" y="8105"/>
                <a:pt x="21" y="8105"/>
                <a:pt x="21" y="8105"/>
              </a:cubicBezTo>
              <a:cubicBezTo>
                <a:pt x="21" y="8116"/>
                <a:pt x="21" y="8126"/>
                <a:pt x="32" y="8126"/>
              </a:cubicBezTo>
              <a:cubicBezTo>
                <a:pt x="1536" y="9003"/>
                <a:pt x="1536" y="9003"/>
                <a:pt x="1536" y="9003"/>
              </a:cubicBezTo>
              <a:cubicBezTo>
                <a:pt x="21" y="9870"/>
                <a:pt x="21" y="9870"/>
                <a:pt x="21" y="9870"/>
              </a:cubicBezTo>
              <a:cubicBezTo>
                <a:pt x="11" y="9881"/>
                <a:pt x="0" y="9891"/>
                <a:pt x="0" y="9902"/>
              </a:cubicBezTo>
              <a:cubicBezTo>
                <a:pt x="0" y="11688"/>
                <a:pt x="0" y="11688"/>
                <a:pt x="0" y="11688"/>
              </a:cubicBezTo>
              <a:cubicBezTo>
                <a:pt x="0" y="11698"/>
                <a:pt x="11" y="11709"/>
                <a:pt x="21" y="11719"/>
              </a:cubicBezTo>
              <a:cubicBezTo>
                <a:pt x="3123" y="13505"/>
                <a:pt x="3123" y="13505"/>
                <a:pt x="3123" y="13505"/>
              </a:cubicBezTo>
              <a:cubicBezTo>
                <a:pt x="3134" y="13515"/>
                <a:pt x="3144" y="13515"/>
                <a:pt x="3155" y="13505"/>
              </a:cubicBezTo>
              <a:lnTo>
                <a:pt x="3155" y="13505"/>
              </a:lnTo>
              <a:lnTo>
                <a:pt x="3155" y="13505"/>
              </a:lnTo>
              <a:lnTo>
                <a:pt x="3155" y="13505"/>
              </a:lnTo>
              <a:cubicBezTo>
                <a:pt x="4689" y="12617"/>
                <a:pt x="4689" y="12617"/>
                <a:pt x="4689" y="12617"/>
              </a:cubicBezTo>
              <a:cubicBezTo>
                <a:pt x="6235" y="13505"/>
                <a:pt x="6235" y="13505"/>
                <a:pt x="6235" y="13505"/>
              </a:cubicBezTo>
              <a:cubicBezTo>
                <a:pt x="6235" y="13515"/>
                <a:pt x="6245" y="13515"/>
                <a:pt x="6245" y="13515"/>
              </a:cubicBezTo>
              <a:cubicBezTo>
                <a:pt x="6256" y="13515"/>
                <a:pt x="6256" y="13515"/>
                <a:pt x="6266" y="13515"/>
              </a:cubicBezTo>
              <a:cubicBezTo>
                <a:pt x="7812" y="12617"/>
                <a:pt x="7812" y="12617"/>
                <a:pt x="7812" y="12617"/>
              </a:cubicBezTo>
              <a:cubicBezTo>
                <a:pt x="7822" y="12607"/>
                <a:pt x="7833" y="12596"/>
                <a:pt x="7833" y="12586"/>
              </a:cubicBezTo>
              <a:cubicBezTo>
                <a:pt x="7833" y="10821"/>
                <a:pt x="7833" y="10821"/>
                <a:pt x="7833" y="10821"/>
              </a:cubicBezTo>
              <a:lnTo>
                <a:pt x="7843" y="10810"/>
              </a:lnTo>
              <a:cubicBezTo>
                <a:pt x="10924" y="9024"/>
                <a:pt x="10924" y="9024"/>
                <a:pt x="10924" y="9024"/>
              </a:cubicBezTo>
              <a:cubicBezTo>
                <a:pt x="10935" y="9024"/>
                <a:pt x="10935" y="9014"/>
                <a:pt x="10935" y="9003"/>
              </a:cubicBezTo>
              <a:cubicBezTo>
                <a:pt x="10935" y="5410"/>
                <a:pt x="10935" y="5410"/>
                <a:pt x="10935" y="5410"/>
              </a:cubicBezTo>
              <a:cubicBezTo>
                <a:pt x="10935" y="5400"/>
                <a:pt x="10935" y="5390"/>
                <a:pt x="10924" y="5390"/>
              </a:cubicBezTo>
              <a:close/>
              <a:moveTo>
                <a:pt x="10851" y="5410"/>
              </a:moveTo>
              <a:lnTo>
                <a:pt x="10851" y="5410"/>
              </a:lnTo>
              <a:cubicBezTo>
                <a:pt x="9357" y="6277"/>
                <a:pt x="9357" y="6277"/>
                <a:pt x="9357" y="6277"/>
              </a:cubicBezTo>
              <a:cubicBezTo>
                <a:pt x="7812" y="5390"/>
                <a:pt x="7812" y="5390"/>
                <a:pt x="7812" y="5390"/>
              </a:cubicBezTo>
              <a:cubicBezTo>
                <a:pt x="7812" y="5379"/>
                <a:pt x="7801" y="5379"/>
                <a:pt x="7791" y="5390"/>
              </a:cubicBezTo>
              <a:cubicBezTo>
                <a:pt x="6245" y="6277"/>
                <a:pt x="6245" y="6277"/>
                <a:pt x="6245" y="6277"/>
              </a:cubicBezTo>
              <a:cubicBezTo>
                <a:pt x="4751" y="5410"/>
                <a:pt x="4751" y="5410"/>
                <a:pt x="4751" y="5410"/>
              </a:cubicBezTo>
              <a:cubicBezTo>
                <a:pt x="6266" y="4544"/>
                <a:pt x="6266" y="4544"/>
                <a:pt x="6266" y="4544"/>
              </a:cubicBezTo>
              <a:lnTo>
                <a:pt x="6266" y="4544"/>
              </a:lnTo>
              <a:cubicBezTo>
                <a:pt x="7801" y="3656"/>
                <a:pt x="7801" y="3656"/>
                <a:pt x="7801" y="3656"/>
              </a:cubicBezTo>
              <a:lnTo>
                <a:pt x="10851" y="5410"/>
              </a:lnTo>
              <a:close/>
              <a:moveTo>
                <a:pt x="9337" y="6329"/>
              </a:moveTo>
              <a:lnTo>
                <a:pt x="9337" y="6329"/>
              </a:lnTo>
              <a:cubicBezTo>
                <a:pt x="9337" y="8095"/>
                <a:pt x="9337" y="8095"/>
                <a:pt x="9337" y="8095"/>
              </a:cubicBezTo>
              <a:cubicBezTo>
                <a:pt x="7843" y="8951"/>
                <a:pt x="7843" y="8951"/>
                <a:pt x="7843" y="8951"/>
              </a:cubicBezTo>
              <a:cubicBezTo>
                <a:pt x="7843" y="5463"/>
                <a:pt x="7843" y="5463"/>
                <a:pt x="7843" y="5463"/>
              </a:cubicBezTo>
              <a:lnTo>
                <a:pt x="9337" y="6329"/>
              </a:lnTo>
              <a:close/>
              <a:moveTo>
                <a:pt x="7791" y="5463"/>
              </a:moveTo>
              <a:lnTo>
                <a:pt x="7791" y="5463"/>
              </a:lnTo>
              <a:cubicBezTo>
                <a:pt x="7791" y="8983"/>
                <a:pt x="7791" y="8983"/>
                <a:pt x="7791" y="8983"/>
              </a:cubicBezTo>
              <a:cubicBezTo>
                <a:pt x="6277" y="9850"/>
                <a:pt x="6277" y="9850"/>
                <a:pt x="6277" y="9850"/>
              </a:cubicBezTo>
              <a:cubicBezTo>
                <a:pt x="6277" y="6329"/>
                <a:pt x="6277" y="6329"/>
                <a:pt x="6277" y="6329"/>
              </a:cubicBezTo>
              <a:lnTo>
                <a:pt x="7791" y="5463"/>
              </a:lnTo>
              <a:close/>
              <a:moveTo>
                <a:pt x="4720" y="5368"/>
              </a:moveTo>
              <a:lnTo>
                <a:pt x="4720" y="5368"/>
              </a:lnTo>
              <a:cubicBezTo>
                <a:pt x="4720" y="3666"/>
                <a:pt x="4720" y="3666"/>
                <a:pt x="4720" y="3666"/>
              </a:cubicBezTo>
              <a:cubicBezTo>
                <a:pt x="6193" y="4512"/>
                <a:pt x="6193" y="4512"/>
                <a:pt x="6193" y="4512"/>
              </a:cubicBezTo>
              <a:lnTo>
                <a:pt x="4720" y="5368"/>
              </a:lnTo>
              <a:close/>
              <a:moveTo>
                <a:pt x="7770" y="3603"/>
              </a:moveTo>
              <a:lnTo>
                <a:pt x="7770" y="3603"/>
              </a:lnTo>
              <a:cubicBezTo>
                <a:pt x="6277" y="4470"/>
                <a:pt x="6277" y="4470"/>
                <a:pt x="6277" y="4470"/>
              </a:cubicBezTo>
              <a:cubicBezTo>
                <a:pt x="6277" y="2736"/>
                <a:pt x="6277" y="2736"/>
                <a:pt x="6277" y="2736"/>
              </a:cubicBezTo>
              <a:cubicBezTo>
                <a:pt x="7770" y="1870"/>
                <a:pt x="7770" y="1870"/>
                <a:pt x="7770" y="1870"/>
              </a:cubicBezTo>
              <a:lnTo>
                <a:pt x="7770" y="3603"/>
              </a:lnTo>
              <a:close/>
              <a:moveTo>
                <a:pt x="4689" y="63"/>
              </a:moveTo>
              <a:lnTo>
                <a:pt x="4689" y="63"/>
              </a:lnTo>
              <a:cubicBezTo>
                <a:pt x="7749" y="1828"/>
                <a:pt x="7749" y="1828"/>
                <a:pt x="7749" y="1828"/>
              </a:cubicBezTo>
              <a:cubicBezTo>
                <a:pt x="6245" y="2695"/>
                <a:pt x="6245" y="2695"/>
                <a:pt x="6245" y="2695"/>
              </a:cubicBezTo>
              <a:cubicBezTo>
                <a:pt x="3196" y="930"/>
                <a:pt x="3196" y="930"/>
                <a:pt x="3196" y="930"/>
              </a:cubicBezTo>
              <a:lnTo>
                <a:pt x="4689" y="63"/>
              </a:lnTo>
              <a:close/>
              <a:moveTo>
                <a:pt x="6224" y="2736"/>
              </a:moveTo>
              <a:lnTo>
                <a:pt x="6224" y="2736"/>
              </a:lnTo>
              <a:cubicBezTo>
                <a:pt x="6224" y="4470"/>
                <a:pt x="6224" y="4470"/>
                <a:pt x="6224" y="4470"/>
              </a:cubicBezTo>
              <a:cubicBezTo>
                <a:pt x="4710" y="3593"/>
                <a:pt x="4710" y="3593"/>
                <a:pt x="4710" y="3593"/>
              </a:cubicBezTo>
              <a:cubicBezTo>
                <a:pt x="4699" y="3593"/>
                <a:pt x="4689" y="3593"/>
                <a:pt x="4678" y="3593"/>
              </a:cubicBezTo>
              <a:cubicBezTo>
                <a:pt x="4668" y="3603"/>
                <a:pt x="4668" y="3614"/>
                <a:pt x="4668" y="3624"/>
              </a:cubicBezTo>
              <a:cubicBezTo>
                <a:pt x="4668" y="8961"/>
                <a:pt x="4668" y="8961"/>
                <a:pt x="4668" y="8961"/>
              </a:cubicBezTo>
              <a:cubicBezTo>
                <a:pt x="3165" y="8084"/>
                <a:pt x="3165" y="8084"/>
                <a:pt x="3165" y="8084"/>
              </a:cubicBezTo>
              <a:cubicBezTo>
                <a:pt x="3165" y="6350"/>
                <a:pt x="3165" y="6350"/>
                <a:pt x="3165" y="6350"/>
              </a:cubicBezTo>
              <a:cubicBezTo>
                <a:pt x="3175" y="6350"/>
                <a:pt x="3175" y="6350"/>
                <a:pt x="3175" y="6350"/>
              </a:cubicBezTo>
              <a:cubicBezTo>
                <a:pt x="3186" y="6350"/>
                <a:pt x="3186" y="6340"/>
                <a:pt x="3186" y="6329"/>
              </a:cubicBezTo>
              <a:cubicBezTo>
                <a:pt x="3186" y="6319"/>
                <a:pt x="3186" y="6309"/>
                <a:pt x="3175" y="6298"/>
              </a:cubicBezTo>
              <a:cubicBezTo>
                <a:pt x="3165" y="6298"/>
                <a:pt x="3165" y="6298"/>
                <a:pt x="3165" y="6298"/>
              </a:cubicBezTo>
              <a:cubicBezTo>
                <a:pt x="3165" y="971"/>
                <a:pt x="3165" y="971"/>
                <a:pt x="3165" y="971"/>
              </a:cubicBezTo>
              <a:lnTo>
                <a:pt x="6224" y="2736"/>
              </a:lnTo>
              <a:close/>
              <a:moveTo>
                <a:pt x="3113" y="6382"/>
              </a:moveTo>
              <a:lnTo>
                <a:pt x="3113" y="6382"/>
              </a:lnTo>
              <a:cubicBezTo>
                <a:pt x="3113" y="8095"/>
                <a:pt x="3113" y="8095"/>
                <a:pt x="3113" y="8095"/>
              </a:cubicBezTo>
              <a:cubicBezTo>
                <a:pt x="1619" y="8951"/>
                <a:pt x="1619" y="8951"/>
                <a:pt x="1619" y="8951"/>
              </a:cubicBezTo>
              <a:cubicBezTo>
                <a:pt x="1619" y="7228"/>
                <a:pt x="1619" y="7228"/>
                <a:pt x="1619" y="7228"/>
              </a:cubicBezTo>
              <a:lnTo>
                <a:pt x="3113" y="6382"/>
              </a:lnTo>
              <a:close/>
              <a:moveTo>
                <a:pt x="1588" y="5442"/>
              </a:moveTo>
              <a:lnTo>
                <a:pt x="1588" y="5442"/>
              </a:lnTo>
              <a:cubicBezTo>
                <a:pt x="3102" y="6329"/>
                <a:pt x="3102" y="6329"/>
                <a:pt x="3102" y="6329"/>
              </a:cubicBezTo>
              <a:cubicBezTo>
                <a:pt x="1588" y="7176"/>
                <a:pt x="1588" y="7176"/>
                <a:pt x="1588" y="7176"/>
              </a:cubicBezTo>
              <a:cubicBezTo>
                <a:pt x="94" y="6309"/>
                <a:pt x="94" y="6309"/>
                <a:pt x="94" y="6309"/>
              </a:cubicBezTo>
              <a:lnTo>
                <a:pt x="1588" y="5442"/>
              </a:lnTo>
              <a:close/>
              <a:moveTo>
                <a:pt x="73" y="8095"/>
              </a:moveTo>
              <a:lnTo>
                <a:pt x="73" y="8095"/>
              </a:lnTo>
              <a:cubicBezTo>
                <a:pt x="73" y="6361"/>
                <a:pt x="73" y="6361"/>
                <a:pt x="73" y="6361"/>
              </a:cubicBezTo>
              <a:cubicBezTo>
                <a:pt x="1567" y="7228"/>
                <a:pt x="1567" y="7228"/>
                <a:pt x="1567" y="7228"/>
              </a:cubicBezTo>
              <a:cubicBezTo>
                <a:pt x="1567" y="8951"/>
                <a:pt x="1567" y="8951"/>
                <a:pt x="1567" y="8951"/>
              </a:cubicBezTo>
              <a:lnTo>
                <a:pt x="73" y="8095"/>
              </a:lnTo>
              <a:close/>
              <a:moveTo>
                <a:pt x="3113" y="13443"/>
              </a:moveTo>
              <a:lnTo>
                <a:pt x="3113" y="13443"/>
              </a:lnTo>
              <a:cubicBezTo>
                <a:pt x="63" y="11677"/>
                <a:pt x="63" y="11677"/>
                <a:pt x="63" y="11677"/>
              </a:cubicBezTo>
              <a:cubicBezTo>
                <a:pt x="63" y="9943"/>
                <a:pt x="63" y="9943"/>
                <a:pt x="63" y="9943"/>
              </a:cubicBezTo>
              <a:cubicBezTo>
                <a:pt x="3113" y="11709"/>
                <a:pt x="3113" y="11709"/>
                <a:pt x="3113" y="11709"/>
              </a:cubicBezTo>
              <a:lnTo>
                <a:pt x="3113" y="13443"/>
              </a:lnTo>
              <a:close/>
              <a:moveTo>
                <a:pt x="3144" y="11656"/>
              </a:moveTo>
              <a:lnTo>
                <a:pt x="3144" y="11656"/>
              </a:lnTo>
              <a:cubicBezTo>
                <a:pt x="84" y="9902"/>
                <a:pt x="84" y="9902"/>
                <a:pt x="84" y="9902"/>
              </a:cubicBezTo>
              <a:cubicBezTo>
                <a:pt x="1588" y="9035"/>
                <a:pt x="1588" y="9035"/>
                <a:pt x="1588" y="9035"/>
              </a:cubicBezTo>
              <a:cubicBezTo>
                <a:pt x="4637" y="10800"/>
                <a:pt x="4637" y="10800"/>
                <a:pt x="4637" y="10800"/>
              </a:cubicBezTo>
              <a:lnTo>
                <a:pt x="3144" y="11656"/>
              </a:lnTo>
              <a:close/>
              <a:moveTo>
                <a:pt x="4668" y="12576"/>
              </a:moveTo>
              <a:lnTo>
                <a:pt x="4668" y="12576"/>
              </a:lnTo>
              <a:cubicBezTo>
                <a:pt x="3165" y="13443"/>
                <a:pt x="3165" y="13443"/>
                <a:pt x="3165" y="13443"/>
              </a:cubicBezTo>
              <a:cubicBezTo>
                <a:pt x="3165" y="11709"/>
                <a:pt x="3165" y="11709"/>
                <a:pt x="3165" y="11709"/>
              </a:cubicBezTo>
              <a:cubicBezTo>
                <a:pt x="4668" y="10842"/>
                <a:pt x="4668" y="10842"/>
                <a:pt x="4668" y="10842"/>
              </a:cubicBezTo>
              <a:lnTo>
                <a:pt x="4668" y="12576"/>
              </a:lnTo>
              <a:close/>
              <a:moveTo>
                <a:pt x="6224" y="13443"/>
              </a:moveTo>
              <a:lnTo>
                <a:pt x="6224" y="13443"/>
              </a:lnTo>
              <a:cubicBezTo>
                <a:pt x="4720" y="12576"/>
                <a:pt x="4720" y="12576"/>
                <a:pt x="4720" y="12576"/>
              </a:cubicBezTo>
              <a:cubicBezTo>
                <a:pt x="4720" y="10842"/>
                <a:pt x="4720" y="10842"/>
                <a:pt x="4720" y="10842"/>
              </a:cubicBezTo>
              <a:cubicBezTo>
                <a:pt x="6224" y="11709"/>
                <a:pt x="6224" y="11709"/>
                <a:pt x="6224" y="11709"/>
              </a:cubicBezTo>
              <a:lnTo>
                <a:pt x="6224" y="13443"/>
              </a:lnTo>
              <a:close/>
              <a:moveTo>
                <a:pt x="6245" y="11656"/>
              </a:moveTo>
              <a:lnTo>
                <a:pt x="6245" y="11656"/>
              </a:lnTo>
              <a:cubicBezTo>
                <a:pt x="1640" y="9003"/>
                <a:pt x="1640" y="9003"/>
                <a:pt x="1640" y="9003"/>
              </a:cubicBezTo>
              <a:cubicBezTo>
                <a:pt x="3144" y="8137"/>
                <a:pt x="3144" y="8137"/>
                <a:pt x="3144" y="8137"/>
              </a:cubicBezTo>
              <a:cubicBezTo>
                <a:pt x="4678" y="9024"/>
                <a:pt x="4678" y="9024"/>
                <a:pt x="4678" y="9024"/>
              </a:cubicBezTo>
              <a:cubicBezTo>
                <a:pt x="4678" y="9035"/>
                <a:pt x="4689" y="9035"/>
                <a:pt x="4689" y="9035"/>
              </a:cubicBezTo>
              <a:cubicBezTo>
                <a:pt x="4699" y="9035"/>
                <a:pt x="4699" y="9035"/>
                <a:pt x="4699" y="9024"/>
              </a:cubicBezTo>
              <a:cubicBezTo>
                <a:pt x="4710" y="9024"/>
                <a:pt x="4720" y="9014"/>
                <a:pt x="4720" y="9003"/>
              </a:cubicBezTo>
              <a:cubicBezTo>
                <a:pt x="4720" y="5463"/>
                <a:pt x="4720" y="5463"/>
                <a:pt x="4720" y="5463"/>
              </a:cubicBezTo>
              <a:cubicBezTo>
                <a:pt x="6224" y="6329"/>
                <a:pt x="6224" y="6329"/>
                <a:pt x="6224" y="6329"/>
              </a:cubicBezTo>
              <a:cubicBezTo>
                <a:pt x="6224" y="9902"/>
                <a:pt x="6224" y="9902"/>
                <a:pt x="6224" y="9902"/>
              </a:cubicBezTo>
              <a:cubicBezTo>
                <a:pt x="6224" y="9912"/>
                <a:pt x="6224" y="9922"/>
                <a:pt x="6235" y="9922"/>
              </a:cubicBezTo>
              <a:lnTo>
                <a:pt x="6235" y="9922"/>
              </a:lnTo>
              <a:lnTo>
                <a:pt x="6235" y="9922"/>
              </a:lnTo>
              <a:cubicBezTo>
                <a:pt x="7760" y="10800"/>
                <a:pt x="7760" y="10800"/>
                <a:pt x="7760" y="10800"/>
              </a:cubicBezTo>
              <a:lnTo>
                <a:pt x="6245" y="11656"/>
              </a:lnTo>
              <a:close/>
              <a:moveTo>
                <a:pt x="7770" y="12576"/>
              </a:moveTo>
              <a:lnTo>
                <a:pt x="7770" y="12576"/>
              </a:lnTo>
              <a:cubicBezTo>
                <a:pt x="6287" y="13443"/>
                <a:pt x="6287" y="13443"/>
                <a:pt x="6287" y="13443"/>
              </a:cubicBezTo>
              <a:cubicBezTo>
                <a:pt x="6287" y="11709"/>
                <a:pt x="6287" y="11709"/>
                <a:pt x="6287" y="11709"/>
              </a:cubicBezTo>
              <a:cubicBezTo>
                <a:pt x="7770" y="10852"/>
                <a:pt x="7770" y="10852"/>
                <a:pt x="7770" y="10852"/>
              </a:cubicBezTo>
              <a:lnTo>
                <a:pt x="7770" y="12576"/>
              </a:lnTo>
              <a:close/>
              <a:moveTo>
                <a:pt x="7812" y="10758"/>
              </a:moveTo>
              <a:lnTo>
                <a:pt x="7812" y="10758"/>
              </a:lnTo>
              <a:cubicBezTo>
                <a:pt x="6308" y="9902"/>
                <a:pt x="6308" y="9902"/>
                <a:pt x="6308" y="9902"/>
              </a:cubicBezTo>
              <a:cubicBezTo>
                <a:pt x="9357" y="8137"/>
                <a:pt x="9357" y="8137"/>
                <a:pt x="9357" y="8137"/>
              </a:cubicBezTo>
              <a:cubicBezTo>
                <a:pt x="10851" y="9003"/>
                <a:pt x="10851" y="9003"/>
                <a:pt x="10851" y="9003"/>
              </a:cubicBezTo>
              <a:lnTo>
                <a:pt x="7812" y="10758"/>
              </a:lnTo>
              <a:close/>
              <a:moveTo>
                <a:pt x="9389" y="8084"/>
              </a:moveTo>
              <a:lnTo>
                <a:pt x="9389" y="8084"/>
              </a:lnTo>
              <a:cubicBezTo>
                <a:pt x="9389" y="6329"/>
                <a:pt x="9389" y="6329"/>
                <a:pt x="9389" y="6329"/>
              </a:cubicBezTo>
              <a:cubicBezTo>
                <a:pt x="10883" y="5463"/>
                <a:pt x="10883" y="5463"/>
                <a:pt x="10883" y="5463"/>
              </a:cubicBezTo>
              <a:cubicBezTo>
                <a:pt x="10883" y="8951"/>
                <a:pt x="10883" y="8951"/>
                <a:pt x="10883" y="8951"/>
              </a:cubicBezTo>
              <a:lnTo>
                <a:pt x="9389" y="8084"/>
              </a:lnTo>
              <a:close/>
            </a:path>
          </a:pathLst>
        </a:custGeom>
        <a:solidFill>
          <a:schemeClr val="accent5"/>
        </a:solidFill>
        <a:ln w="9525" cap="flat">
          <a:solidFill>
            <a:schemeClr val="accent4"/>
          </a:solidFill>
          <a:bevel/>
          <a:headEnd/>
          <a:tailEnd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CA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289995</xdr:colOff>
      <xdr:row>4</xdr:row>
      <xdr:rowOff>71293</xdr:rowOff>
    </xdr:from>
    <xdr:to>
      <xdr:col>13</xdr:col>
      <xdr:colOff>889372</xdr:colOff>
      <xdr:row>18</xdr:row>
      <xdr:rowOff>125434</xdr:rowOff>
    </xdr:to>
    <xdr:graphicFrame macro="">
      <xdr:nvGraphicFramePr>
        <xdr:cNvPr id="174" name="Chart 6">
          <a:extLst>
            <a:ext uri="{FF2B5EF4-FFF2-40B4-BE49-F238E27FC236}">
              <a16:creationId xmlns:a16="http://schemas.microsoft.com/office/drawing/2014/main" id="{82BC2C52-8699-F649-A21D-6038D5E5F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2431222</xdr:colOff>
      <xdr:row>8</xdr:row>
      <xdr:rowOff>63500</xdr:rowOff>
    </xdr:from>
    <xdr:to>
      <xdr:col>15</xdr:col>
      <xdr:colOff>288925</xdr:colOff>
      <xdr:row>12</xdr:row>
      <xdr:rowOff>152400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0E3C56-14DF-A651-7C6E-85006D2E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0022" y="1930400"/>
          <a:ext cx="1823278" cy="161290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0.57521</cdr:x>
      <cdr:y>0.25741</cdr:y>
    </cdr:from>
    <cdr:to>
      <cdr:x>0.79173</cdr:x>
      <cdr:y>0.40755</cdr:y>
    </cdr:to>
    <cdr:sp macro="" textlink="">
      <cdr:nvSpPr>
        <cdr:cNvPr id="2" name="TekstSylinder 3">
          <a:extLst xmlns:a="http://schemas.openxmlformats.org/drawingml/2006/main">
            <a:ext uri="{FF2B5EF4-FFF2-40B4-BE49-F238E27FC236}">
              <a16:creationId xmlns:a16="http://schemas.microsoft.com/office/drawing/2014/main" id="{4838E2E2-D6F2-7E3D-7142-E35E66D0F035}"/>
            </a:ext>
          </a:extLst>
        </cdr:cNvPr>
        <cdr:cNvSpPr txBox="1"/>
      </cdr:nvSpPr>
      <cdr:spPr>
        <a:xfrm xmlns:a="http://schemas.openxmlformats.org/drawingml/2006/main">
          <a:off x="5578012" y="1666361"/>
          <a:ext cx="2099672" cy="971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Helvetica"/>
              <a:ea typeface="+mn-ea"/>
              <a:cs typeface="+mn-cs"/>
            </a:defRPr>
          </a:lvl1pPr>
          <a:lvl2pPr marL="457200" indent="0">
            <a:defRPr sz="1100">
              <a:latin typeface="Helvetica"/>
              <a:ea typeface="+mn-ea"/>
              <a:cs typeface="+mn-cs"/>
            </a:defRPr>
          </a:lvl2pPr>
          <a:lvl3pPr marL="914400" indent="0">
            <a:defRPr sz="1100">
              <a:latin typeface="Helvetica"/>
              <a:ea typeface="+mn-ea"/>
              <a:cs typeface="+mn-cs"/>
            </a:defRPr>
          </a:lvl3pPr>
          <a:lvl4pPr marL="1371600" indent="0">
            <a:defRPr sz="1100">
              <a:latin typeface="Helvetica"/>
              <a:ea typeface="+mn-ea"/>
              <a:cs typeface="+mn-cs"/>
            </a:defRPr>
          </a:lvl4pPr>
          <a:lvl5pPr marL="1828800" indent="0">
            <a:defRPr sz="1100">
              <a:latin typeface="Helvetica"/>
              <a:ea typeface="+mn-ea"/>
              <a:cs typeface="+mn-cs"/>
            </a:defRPr>
          </a:lvl5pPr>
          <a:lvl6pPr marL="2286000" indent="0">
            <a:defRPr sz="1100">
              <a:latin typeface="Helvetica"/>
              <a:ea typeface="+mn-ea"/>
              <a:cs typeface="+mn-cs"/>
            </a:defRPr>
          </a:lvl6pPr>
          <a:lvl7pPr marL="2743200" indent="0">
            <a:defRPr sz="1100">
              <a:latin typeface="Helvetica"/>
              <a:ea typeface="+mn-ea"/>
              <a:cs typeface="+mn-cs"/>
            </a:defRPr>
          </a:lvl7pPr>
          <a:lvl8pPr marL="3200400" indent="0">
            <a:defRPr sz="1100">
              <a:latin typeface="Helvetica"/>
              <a:ea typeface="+mn-ea"/>
              <a:cs typeface="+mn-cs"/>
            </a:defRPr>
          </a:lvl8pPr>
          <a:lvl9pPr marL="3657600" indent="0">
            <a:defRPr sz="1100">
              <a:latin typeface="Helvetica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800" b="1" baseline="0">
              <a:solidFill>
                <a:schemeClr val="tx1"/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800" baseline="0">
              <a:solidFill>
                <a:schemeClr val="tx1"/>
              </a:solidFill>
              <a:latin typeface="Replica-Regular" panose="02000503030000020004" pitchFamily="2" charset="77"/>
            </a:rPr>
            <a:t>FutureBuilt plast</a:t>
          </a:r>
        </a:p>
        <a:p xmlns:a="http://schemas.openxmlformats.org/drawingml/2006/main">
          <a:r>
            <a:rPr lang="nb-NO" sz="800" baseline="0">
              <a:solidFill>
                <a:schemeClr val="tx1"/>
              </a:solidFill>
              <a:latin typeface="Replica-Regular" panose="02000503030000020004" pitchFamily="2" charset="77"/>
            </a:rPr>
            <a:t>50% under</a:t>
          </a:r>
          <a:endParaRPr lang="nb-NO" sz="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0.32797</cdr:x>
      <cdr:y>0.25616</cdr:y>
    </cdr:from>
    <cdr:to>
      <cdr:x>0.54414</cdr:x>
      <cdr:y>0.39662</cdr:y>
    </cdr:to>
    <cdr:sp macro="" textlink="">
      <cdr:nvSpPr>
        <cdr:cNvPr id="3" name="TekstSylinder 4">
          <a:extLst xmlns:a="http://schemas.openxmlformats.org/drawingml/2006/main">
            <a:ext uri="{FF2B5EF4-FFF2-40B4-BE49-F238E27FC236}">
              <a16:creationId xmlns:a16="http://schemas.microsoft.com/office/drawing/2014/main" id="{DFDFFB34-97B5-E022-3C7B-B2AF9344C7C3}"/>
            </a:ext>
          </a:extLst>
        </cdr:cNvPr>
        <cdr:cNvSpPr txBox="1"/>
      </cdr:nvSpPr>
      <cdr:spPr>
        <a:xfrm xmlns:a="http://schemas.openxmlformats.org/drawingml/2006/main">
          <a:off x="3254491" y="1935388"/>
          <a:ext cx="2145127" cy="1061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Helvetica"/>
              <a:ea typeface="+mn-ea"/>
              <a:cs typeface="+mn-cs"/>
            </a:defRPr>
          </a:lvl1pPr>
          <a:lvl2pPr marL="457200" indent="0">
            <a:defRPr sz="1100">
              <a:latin typeface="Helvetica"/>
              <a:ea typeface="+mn-ea"/>
              <a:cs typeface="+mn-cs"/>
            </a:defRPr>
          </a:lvl2pPr>
          <a:lvl3pPr marL="914400" indent="0">
            <a:defRPr sz="1100">
              <a:latin typeface="Helvetica"/>
              <a:ea typeface="+mn-ea"/>
              <a:cs typeface="+mn-cs"/>
            </a:defRPr>
          </a:lvl3pPr>
          <a:lvl4pPr marL="1371600" indent="0">
            <a:defRPr sz="1100">
              <a:latin typeface="Helvetica"/>
              <a:ea typeface="+mn-ea"/>
              <a:cs typeface="+mn-cs"/>
            </a:defRPr>
          </a:lvl4pPr>
          <a:lvl5pPr marL="1828800" indent="0">
            <a:defRPr sz="1100">
              <a:latin typeface="Helvetica"/>
              <a:ea typeface="+mn-ea"/>
              <a:cs typeface="+mn-cs"/>
            </a:defRPr>
          </a:lvl5pPr>
          <a:lvl6pPr marL="2286000" indent="0">
            <a:defRPr sz="1100">
              <a:latin typeface="Helvetica"/>
              <a:ea typeface="+mn-ea"/>
              <a:cs typeface="+mn-cs"/>
            </a:defRPr>
          </a:lvl6pPr>
          <a:lvl7pPr marL="2743200" indent="0">
            <a:defRPr sz="1100">
              <a:latin typeface="Helvetica"/>
              <a:ea typeface="+mn-ea"/>
              <a:cs typeface="+mn-cs"/>
            </a:defRPr>
          </a:lvl7pPr>
          <a:lvl8pPr marL="3200400" indent="0">
            <a:defRPr sz="1100">
              <a:latin typeface="Helvetica"/>
              <a:ea typeface="+mn-ea"/>
              <a:cs typeface="+mn-cs"/>
            </a:defRPr>
          </a:lvl8pPr>
          <a:lvl9pPr marL="3657600" indent="0">
            <a:defRPr sz="1100">
              <a:latin typeface="Helvetica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800" b="1">
              <a:solidFill>
                <a:schemeClr val="tx1"/>
              </a:solidFill>
              <a:latin typeface="Replica-Regular" panose="02000503030000020004" pitchFamily="2" charset="77"/>
            </a:rPr>
            <a:t>Bransjens</a:t>
          </a:r>
          <a:r>
            <a:rPr lang="nb-NO" sz="800" b="1" baseline="0">
              <a:solidFill>
                <a:schemeClr val="tx1"/>
              </a:solidFill>
              <a:latin typeface="Replica-Regular" panose="02000503030000020004" pitchFamily="2" charset="77"/>
            </a:rPr>
            <a:t> praksis</a:t>
          </a:r>
          <a:endParaRPr lang="nb-NO" sz="800" b="1">
            <a:solidFill>
              <a:schemeClr val="tx1"/>
            </a:solidFill>
            <a:latin typeface="Replica-Regular" panose="02000503030000020004" pitchFamily="2" charset="77"/>
          </a:endParaRPr>
        </a:p>
        <a:p xmlns:a="http://schemas.openxmlformats.org/drawingml/2006/main">
          <a:r>
            <a:rPr lang="nb-NO" sz="800">
              <a:solidFill>
                <a:schemeClr val="tx1"/>
              </a:solidFill>
              <a:latin typeface="Replica-Regular" panose="02000503030000020004" pitchFamily="2" charset="77"/>
            </a:rPr>
            <a:t>Framskrevet med FutureBuilts</a:t>
          </a:r>
          <a:r>
            <a:rPr lang="nb-NO" sz="800" baseline="0">
              <a:solidFill>
                <a:schemeClr val="tx1"/>
              </a:solidFill>
              <a:latin typeface="Replica-Regular" panose="02000503030000020004" pitchFamily="2" charset="77"/>
            </a:rPr>
            <a:t> </a:t>
          </a:r>
          <a:r>
            <a:rPr lang="nb-NO" sz="800">
              <a:solidFill>
                <a:schemeClr val="tx1"/>
              </a:solidFill>
              <a:latin typeface="Replica-Regular" panose="02000503030000020004" pitchFamily="2" charset="77"/>
            </a:rPr>
            <a:t>ambisjon om plastreduksjon</a:t>
          </a:r>
        </a:p>
      </cdr:txBody>
    </cdr:sp>
  </cdr:relSizeAnchor>
  <cdr:relSizeAnchor xmlns:cdr="http://schemas.openxmlformats.org/drawingml/2006/chartDrawing">
    <cdr:from>
      <cdr:x>0.30881</cdr:x>
      <cdr:y>0.2691</cdr:y>
    </cdr:from>
    <cdr:to>
      <cdr:x>0.33203</cdr:x>
      <cdr:y>0.30342</cdr:y>
    </cdr:to>
    <cdr:sp macro="" textlink="">
      <cdr:nvSpPr>
        <cdr:cNvPr id="6" name="Rektangel 5">
          <a:extLst xmlns:a="http://schemas.openxmlformats.org/drawingml/2006/main">
            <a:ext uri="{FF2B5EF4-FFF2-40B4-BE49-F238E27FC236}">
              <a16:creationId xmlns:a16="http://schemas.microsoft.com/office/drawing/2014/main" id="{A85C9FA0-9087-2CC3-6E41-04367BA176EA}"/>
            </a:ext>
          </a:extLst>
        </cdr:cNvPr>
        <cdr:cNvSpPr/>
      </cdr:nvSpPr>
      <cdr:spPr>
        <a:xfrm xmlns:a="http://schemas.openxmlformats.org/drawingml/2006/main">
          <a:off x="2994605" y="1742057"/>
          <a:ext cx="225172" cy="222173"/>
        </a:xfrm>
        <a:prstGeom xmlns:a="http://schemas.openxmlformats.org/drawingml/2006/main" prst="rect">
          <a:avLst/>
        </a:prstGeom>
        <a:solidFill xmlns:a="http://schemas.openxmlformats.org/drawingml/2006/main">
          <a:srgbClr val="FDD9BD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0.75745</cdr:x>
      <cdr:y>0.5865</cdr:y>
    </cdr:from>
    <cdr:to>
      <cdr:x>0.94624</cdr:x>
      <cdr:y>0.62808</cdr:y>
    </cdr:to>
    <cdr:sp macro="" textlink="">
      <cdr:nvSpPr>
        <cdr:cNvPr id="13" name="TekstSylinder 8">
          <a:extLst xmlns:a="http://schemas.openxmlformats.org/drawingml/2006/main">
            <a:ext uri="{FF2B5EF4-FFF2-40B4-BE49-F238E27FC236}">
              <a16:creationId xmlns:a16="http://schemas.microsoft.com/office/drawing/2014/main" id="{8DA2F481-390F-D263-BD85-EFA14AAEEC77}"/>
            </a:ext>
          </a:extLst>
        </cdr:cNvPr>
        <cdr:cNvSpPr txBox="1"/>
      </cdr:nvSpPr>
      <cdr:spPr>
        <a:xfrm xmlns:a="http://schemas.openxmlformats.org/drawingml/2006/main">
          <a:off x="5381909" y="2887531"/>
          <a:ext cx="1341417" cy="204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Helvetica"/>
              <a:ea typeface="+mn-ea"/>
              <a:cs typeface="+mn-cs"/>
            </a:defRPr>
          </a:lvl1pPr>
          <a:lvl2pPr marL="457200" indent="0">
            <a:defRPr sz="1100">
              <a:latin typeface="Helvetica"/>
              <a:ea typeface="+mn-ea"/>
              <a:cs typeface="+mn-cs"/>
            </a:defRPr>
          </a:lvl2pPr>
          <a:lvl3pPr marL="914400" indent="0">
            <a:defRPr sz="1100">
              <a:latin typeface="Helvetica"/>
              <a:ea typeface="+mn-ea"/>
              <a:cs typeface="+mn-cs"/>
            </a:defRPr>
          </a:lvl3pPr>
          <a:lvl4pPr marL="1371600" indent="0">
            <a:defRPr sz="1100">
              <a:latin typeface="Helvetica"/>
              <a:ea typeface="+mn-ea"/>
              <a:cs typeface="+mn-cs"/>
            </a:defRPr>
          </a:lvl4pPr>
          <a:lvl5pPr marL="1828800" indent="0">
            <a:defRPr sz="1100">
              <a:latin typeface="Helvetica"/>
              <a:ea typeface="+mn-ea"/>
              <a:cs typeface="+mn-cs"/>
            </a:defRPr>
          </a:lvl5pPr>
          <a:lvl6pPr marL="2286000" indent="0">
            <a:defRPr sz="1100">
              <a:latin typeface="Helvetica"/>
              <a:ea typeface="+mn-ea"/>
              <a:cs typeface="+mn-cs"/>
            </a:defRPr>
          </a:lvl6pPr>
          <a:lvl7pPr marL="2743200" indent="0">
            <a:defRPr sz="1100">
              <a:latin typeface="Helvetica"/>
              <a:ea typeface="+mn-ea"/>
              <a:cs typeface="+mn-cs"/>
            </a:defRPr>
          </a:lvl7pPr>
          <a:lvl8pPr marL="3200400" indent="0">
            <a:defRPr sz="1100">
              <a:latin typeface="Helvetica"/>
              <a:ea typeface="+mn-ea"/>
              <a:cs typeface="+mn-cs"/>
            </a:defRPr>
          </a:lvl8pPr>
          <a:lvl9pPr marL="3657600" indent="0">
            <a:defRPr sz="1100">
              <a:latin typeface="Helvetica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solidFill>
                <a:schemeClr val="accent5">
                  <a:lumMod val="10000"/>
                </a:schemeClr>
              </a:solidFill>
              <a:latin typeface="Replica-Regular" panose="02000503030000020004" pitchFamily="2" charset="77"/>
            </a:rPr>
            <a:t>90-95% plastreduksjon</a:t>
          </a:r>
        </a:p>
      </cdr:txBody>
    </cdr:sp>
  </cdr:relSizeAnchor>
  <cdr:relSizeAnchor xmlns:cdr="http://schemas.openxmlformats.org/drawingml/2006/chartDrawing">
    <cdr:from>
      <cdr:x>0.90627</cdr:x>
      <cdr:y>0.60103</cdr:y>
    </cdr:from>
    <cdr:to>
      <cdr:x>0.90646</cdr:x>
      <cdr:y>0.79814</cdr:y>
    </cdr:to>
    <cdr:cxnSp macro="">
      <cdr:nvCxnSpPr>
        <cdr:cNvPr id="15" name="Rett linje 14">
          <a:extLst xmlns:a="http://schemas.openxmlformats.org/drawingml/2006/main">
            <a:ext uri="{FF2B5EF4-FFF2-40B4-BE49-F238E27FC236}">
              <a16:creationId xmlns:a16="http://schemas.microsoft.com/office/drawing/2014/main" id="{D84918D7-51FC-9AF8-20D8-F894329ECCAC}"/>
            </a:ext>
          </a:extLst>
        </cdr:cNvPr>
        <cdr:cNvCxnSpPr/>
      </cdr:nvCxnSpPr>
      <cdr:spPr>
        <a:xfrm xmlns:a="http://schemas.openxmlformats.org/drawingml/2006/main" flipV="1">
          <a:off x="6439332" y="2959101"/>
          <a:ext cx="1372" cy="970433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0.55738</cdr:x>
      <cdr:y>0.2691</cdr:y>
    </cdr:from>
    <cdr:to>
      <cdr:x>0.58111</cdr:x>
      <cdr:y>0.30369</cdr:y>
    </cdr:to>
    <cdr:sp macro="" textlink="">
      <cdr:nvSpPr>
        <cdr:cNvPr id="5" name="Rektangel 4">
          <a:extLst xmlns:a="http://schemas.openxmlformats.org/drawingml/2006/main">
            <a:ext uri="{FF2B5EF4-FFF2-40B4-BE49-F238E27FC236}">
              <a16:creationId xmlns:a16="http://schemas.microsoft.com/office/drawing/2014/main" id="{15C8288A-0BC8-7D93-BEB8-B17C984ADB3B}"/>
            </a:ext>
          </a:extLst>
        </cdr:cNvPr>
        <cdr:cNvSpPr/>
      </cdr:nvSpPr>
      <cdr:spPr>
        <a:xfrm xmlns:a="http://schemas.openxmlformats.org/drawingml/2006/main">
          <a:off x="5405152" y="1742013"/>
          <a:ext cx="230069" cy="223973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rgbClr val="FDD9BD"/>
          </a:fgClr>
          <a:bgClr>
            <a:srgbClr val="595959"/>
          </a:bgClr>
        </a:patt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139701</xdr:colOff>
      <xdr:row>8</xdr:row>
      <xdr:rowOff>76200</xdr:rowOff>
    </xdr:from>
    <xdr:to>
      <xdr:col>13</xdr:col>
      <xdr:colOff>749300</xdr:colOff>
      <xdr:row>25</xdr:row>
      <xdr:rowOff>117022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270E0B-D1B4-D746-BF4A-62F13DDDB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157843</xdr:colOff>
      <xdr:row>28</xdr:row>
      <xdr:rowOff>6350</xdr:rowOff>
    </xdr:from>
    <xdr:to>
      <xdr:col>13</xdr:col>
      <xdr:colOff>762000</xdr:colOff>
      <xdr:row>43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0B38A1-8520-184A-9AEB-21B681D0A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285750</xdr:colOff>
      <xdr:row>8</xdr:row>
      <xdr:rowOff>158750</xdr:rowOff>
    </xdr:from>
    <xdr:to>
      <xdr:col>30</xdr:col>
      <xdr:colOff>311150</xdr:colOff>
      <xdr:row>26</xdr:row>
      <xdr:rowOff>110904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550D046-A5D9-24EC-277B-33FDFFB37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0" y="2381250"/>
          <a:ext cx="7772400" cy="3666904"/>
        </a:xfrm>
        <a:prstGeom prst="rect">
          <a:avLst/>
        </a:prstGeom>
      </xdr:spPr>
    </xdr:pic>
    <xdr:clientData/>
  </xdr:twoCellAnchor>
  <xdr:twoCellAnchor editAs="oneCell">
    <xdr:from>
      <xdr:col>40</xdr:col>
      <xdr:colOff>460375</xdr:colOff>
      <xdr:row>5</xdr:row>
      <xdr:rowOff>275402</xdr:rowOff>
    </xdr:from>
    <xdr:to>
      <xdr:col>46</xdr:col>
      <xdr:colOff>836386</xdr:colOff>
      <xdr:row>36</xdr:row>
      <xdr:rowOff>27215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15D38B6-04BE-51C0-189F-3E967290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0" y="1751777"/>
          <a:ext cx="6186261" cy="6276438"/>
        </a:xfrm>
        <a:prstGeom prst="rect">
          <a:avLst/>
        </a:prstGeom>
      </xdr:spPr>
    </xdr:pic>
    <xdr:clientData/>
  </xdr:twoCellAnchor>
  <xdr:twoCellAnchor editAs="oneCell">
    <xdr:from>
      <xdr:col>32</xdr:col>
      <xdr:colOff>272143</xdr:colOff>
      <xdr:row>20</xdr:row>
      <xdr:rowOff>163285</xdr:rowOff>
    </xdr:from>
    <xdr:to>
      <xdr:col>39</xdr:col>
      <xdr:colOff>605518</xdr:colOff>
      <xdr:row>34</xdr:row>
      <xdr:rowOff>138339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008D2D6-188B-17C1-5259-C6DB2DE7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707286" y="4753428"/>
          <a:ext cx="7064375" cy="2769054"/>
        </a:xfrm>
        <a:prstGeom prst="rect">
          <a:avLst/>
        </a:prstGeom>
      </xdr:spPr>
    </xdr:pic>
    <xdr:clientData/>
  </xdr:twoCellAnchor>
  <xdr:twoCellAnchor editAs="oneCell">
    <xdr:from>
      <xdr:col>32</xdr:col>
      <xdr:colOff>254000</xdr:colOff>
      <xdr:row>34</xdr:row>
      <xdr:rowOff>192768</xdr:rowOff>
    </xdr:from>
    <xdr:to>
      <xdr:col>39</xdr:col>
      <xdr:colOff>587375</xdr:colOff>
      <xdr:row>56</xdr:row>
      <xdr:rowOff>59418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17F0F208-37B2-B2BF-CA52-6164DF46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89143" y="7576911"/>
          <a:ext cx="7064375" cy="4257221"/>
        </a:xfrm>
        <a:prstGeom prst="rect">
          <a:avLst/>
        </a:prstGeom>
      </xdr:spPr>
    </xdr:pic>
    <xdr:clientData/>
  </xdr:twoCellAnchor>
  <xdr:twoCellAnchor editAs="oneCell">
    <xdr:from>
      <xdr:col>40</xdr:col>
      <xdr:colOff>199572</xdr:colOff>
      <xdr:row>36</xdr:row>
      <xdr:rowOff>163285</xdr:rowOff>
    </xdr:from>
    <xdr:to>
      <xdr:col>47</xdr:col>
      <xdr:colOff>532947</xdr:colOff>
      <xdr:row>70</xdr:row>
      <xdr:rowOff>36740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2AE9E95-C3FF-B6A9-D55B-AC849478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327286" y="7946571"/>
          <a:ext cx="7064375" cy="6658883"/>
        </a:xfrm>
        <a:prstGeom prst="rect">
          <a:avLst/>
        </a:prstGeom>
      </xdr:spPr>
    </xdr:pic>
    <xdr:clientData/>
  </xdr:twoCellAnchor>
  <xdr:twoCellAnchor editAs="oneCell">
    <xdr:from>
      <xdr:col>32</xdr:col>
      <xdr:colOff>308428</xdr:colOff>
      <xdr:row>57</xdr:row>
      <xdr:rowOff>54429</xdr:rowOff>
    </xdr:from>
    <xdr:to>
      <xdr:col>39</xdr:col>
      <xdr:colOff>641803</xdr:colOff>
      <xdr:row>89</xdr:row>
      <xdr:rowOff>168730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D40618E-F71E-F3F3-FDA0-AA1B1443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743571" y="12028715"/>
          <a:ext cx="7064375" cy="6500586"/>
        </a:xfrm>
        <a:prstGeom prst="rect">
          <a:avLst/>
        </a:prstGeom>
      </xdr:spPr>
    </xdr:pic>
    <xdr:clientData/>
  </xdr:twoCellAnchor>
  <xdr:twoCellAnchor editAs="oneCell">
    <xdr:from>
      <xdr:col>40</xdr:col>
      <xdr:colOff>117928</xdr:colOff>
      <xdr:row>71</xdr:row>
      <xdr:rowOff>83911</xdr:rowOff>
    </xdr:from>
    <xdr:to>
      <xdr:col>47</xdr:col>
      <xdr:colOff>444500</xdr:colOff>
      <xdr:row>96</xdr:row>
      <xdr:rowOff>106137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4003F52A-2145-ACA1-E9C4-54074952C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245642" y="14852197"/>
          <a:ext cx="7057572" cy="5011511"/>
        </a:xfrm>
        <a:prstGeom prst="rect">
          <a:avLst/>
        </a:prstGeom>
      </xdr:spPr>
    </xdr:pic>
    <xdr:clientData/>
  </xdr:twoCellAnchor>
  <xdr:twoCellAnchor editAs="oneCell">
    <xdr:from>
      <xdr:col>16</xdr:col>
      <xdr:colOff>497416</xdr:colOff>
      <xdr:row>60</xdr:row>
      <xdr:rowOff>69689</xdr:rowOff>
    </xdr:from>
    <xdr:to>
      <xdr:col>21</xdr:col>
      <xdr:colOff>776816</xdr:colOff>
      <xdr:row>82</xdr:row>
      <xdr:rowOff>82378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D7C67B0-9278-234D-EC02-512B6EC5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91416" y="12727356"/>
          <a:ext cx="8883650" cy="4436522"/>
        </a:xfrm>
        <a:prstGeom prst="rect">
          <a:avLst/>
        </a:prstGeom>
      </xdr:spPr>
    </xdr:pic>
    <xdr:clientData/>
  </xdr:twoCellAnchor>
  <xdr:twoCellAnchor>
    <xdr:from>
      <xdr:col>11</xdr:col>
      <xdr:colOff>508000</xdr:colOff>
      <xdr:row>89</xdr:row>
      <xdr:rowOff>0</xdr:rowOff>
    </xdr:from>
    <xdr:to>
      <xdr:col>30</xdr:col>
      <xdr:colOff>406400</xdr:colOff>
      <xdr:row>89</xdr:row>
      <xdr:rowOff>101600</xdr:rowOff>
    </xdr:to>
    <xdr:cxnSp macro="">
      <xdr:nvCxnSpPr>
        <xdr:cNvPr id="11" name="Rett linje 10">
          <a:extLst>
            <a:ext uri="{FF2B5EF4-FFF2-40B4-BE49-F238E27FC236}">
              <a16:creationId xmlns:a16="http://schemas.microsoft.com/office/drawing/2014/main" id="{412DB905-1777-08C1-0051-6180F37DDB03}"/>
            </a:ext>
          </a:extLst>
        </xdr:cNvPr>
        <xdr:cNvCxnSpPr/>
      </xdr:nvCxnSpPr>
      <xdr:spPr>
        <a:xfrm flipV="1">
          <a:off x="12547600" y="18669000"/>
          <a:ext cx="20980400" cy="101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llenergi.sharepoint.com/02/1222%20Plastreduksjon%20i%20BA-n&#230;ringen%20-%20Handelens%20milj&#248;fond/04%20Arbeidsmapper/Revisjon%20plastkriteriesett/Downloads/FutureBuilt%20ZERO-T%20beregningsverkt&#248;y%20V3.1%2007.04.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2pilotno.sharepoint.com/sites/Dokumenter/Dokumenter/06%20Prosjekter/04%20Eksterne%20prosjekter/01%20Context_Nedre%20Sem%20L&#229;ve/Plastmengder/201124%20NSL%20Plastregnskap%20v4.xlsx" TargetMode="External"/><Relationship Id="rId1" Type="http://schemas.openxmlformats.org/officeDocument/2006/relationships/externalLinkPath" Target="https://futurebuilt2.sharepoint.com/sites/Dokumenter/Dokumenter/06%20Prosjekter/04%20Eksterne%20prosjekter/01%20Context_Nedre%20Sem%20L&#229;ve/Plastmengder/201124%20NSL%20Plastregnskap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 verktøyet"/>
      <sheetName val="INPUT og RESULTATER"/>
      <sheetName val="Klassifikasjon underlag"/>
      <sheetName val="Beliggenhet underlag"/>
      <sheetName val="Turproduksjon underlag"/>
      <sheetName val="Reiselengde underlag"/>
      <sheetName val="Reisemiddelfordeling underlag"/>
      <sheetName val="Utslipp underlag"/>
      <sheetName val="FB kriterier underlag"/>
      <sheetName val="Brukere og turproduksjon "/>
      <sheetName val="Hovedberegninger"/>
      <sheetName val="Result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Material underlag"/>
      <sheetName val="Underlag"/>
      <sheetName val="Hoved resultater"/>
      <sheetName val="Opprinnelse resultater"/>
      <sheetName val="Slutten av liv resultater"/>
      <sheetName val="Plast typer resultater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40"/>
      <sheetName val="5"/>
      <sheetName val="6"/>
      <sheetName val="7"/>
    </sheetNames>
    <sheetDataSet>
      <sheetData sheetId="0"/>
      <sheetData sheetId="1">
        <row r="1">
          <cell r="P1" t="str">
            <v>Polystyren</v>
          </cell>
        </row>
        <row r="2">
          <cell r="P2" t="str">
            <v>Polyetylen</v>
          </cell>
        </row>
        <row r="4">
          <cell r="P4" t="str">
            <v>Polypropylen</v>
          </cell>
        </row>
        <row r="5">
          <cell r="P5" t="str">
            <v>PVC</v>
          </cell>
        </row>
        <row r="6">
          <cell r="P6" t="str">
            <v>Pulverlakker</v>
          </cell>
        </row>
        <row r="7">
          <cell r="P7" t="str">
            <v>Polyvinyl butyral</v>
          </cell>
        </row>
        <row r="8">
          <cell r="P8" t="str">
            <v>Diverse</v>
          </cell>
        </row>
        <row r="9">
          <cell r="P9" t="str">
            <v>Penol, urea eller melamin formaldehyd harpiks</v>
          </cell>
        </row>
        <row r="10">
          <cell r="P10" t="str">
            <v>Polyester</v>
          </cell>
        </row>
        <row r="11">
          <cell r="P11" t="str">
            <v>Gummi</v>
          </cell>
        </row>
        <row r="12">
          <cell r="P12" t="str">
            <v>Latex</v>
          </cell>
        </row>
        <row r="13">
          <cell r="P13" t="str">
            <v>Melamin</v>
          </cell>
        </row>
        <row r="14">
          <cell r="P14" t="str">
            <v>Akryl</v>
          </cell>
        </row>
        <row r="15">
          <cell r="P15" t="str">
            <v>PC-ABS Polycarbonate/Acrylonitrile Butadiene Styrene</v>
          </cell>
        </row>
        <row r="16">
          <cell r="P16" t="str">
            <v>ABS Acrylonitrile Butadiene Styrene</v>
          </cell>
        </row>
        <row r="17">
          <cell r="P17" t="str">
            <v>Polypropylen/SEBS (Styrene-Ethylene-Butylene-Styrene) 78%/13,8%</v>
          </cell>
        </row>
        <row r="18">
          <cell r="P18" t="str">
            <v>Styrene acrylic copolymer</v>
          </cell>
        </row>
        <row r="19">
          <cell r="P19" t="str">
            <v>Vinyl acetate</v>
          </cell>
        </row>
        <row r="20">
          <cell r="P20" t="str">
            <v>HDPE/PP mix</v>
          </cell>
        </row>
        <row r="21">
          <cell r="P21" t="str">
            <v>Plast lim (fenol- melamin-)</v>
          </cell>
        </row>
        <row r="22">
          <cell r="P22" t="str">
            <v>Plast bindemiddel (akrylat, latex, epoxy osv)</v>
          </cell>
        </row>
        <row r="23">
          <cell r="P23" t="str">
            <v xml:space="preserve">SBS (Styrene-Butylene-Styrene) </v>
          </cell>
        </row>
      </sheetData>
      <sheetData sheetId="2">
        <row r="2">
          <cell r="A2">
            <v>2</v>
          </cell>
          <cell r="C2" t="str">
            <v>Bygning</v>
          </cell>
          <cell r="D2">
            <v>21</v>
          </cell>
          <cell r="F2" t="str">
            <v>Grunn og Fundament</v>
          </cell>
        </row>
        <row r="3">
          <cell r="A3">
            <v>3</v>
          </cell>
          <cell r="C3" t="str">
            <v>VVS Installasjoner</v>
          </cell>
          <cell r="D3">
            <v>22</v>
          </cell>
          <cell r="F3" t="str">
            <v>Bæresystemer</v>
          </cell>
        </row>
        <row r="4">
          <cell r="A4">
            <v>4</v>
          </cell>
          <cell r="C4" t="str">
            <v>Elkraft</v>
          </cell>
          <cell r="D4">
            <v>23</v>
          </cell>
          <cell r="F4" t="str">
            <v>Yttervegger</v>
          </cell>
        </row>
        <row r="5">
          <cell r="A5">
            <v>5</v>
          </cell>
          <cell r="C5" t="str">
            <v>Tele og automatisering</v>
          </cell>
          <cell r="D5">
            <v>24</v>
          </cell>
          <cell r="F5" t="str">
            <v>Innervegger</v>
          </cell>
        </row>
        <row r="6">
          <cell r="A6">
            <v>6</v>
          </cell>
          <cell r="C6" t="str">
            <v>Andre installasjoner</v>
          </cell>
          <cell r="D6">
            <v>25</v>
          </cell>
          <cell r="F6" t="str">
            <v>Dekker</v>
          </cell>
        </row>
        <row r="7">
          <cell r="A7">
            <v>7</v>
          </cell>
          <cell r="C7" t="str">
            <v>Utendørs</v>
          </cell>
          <cell r="D7">
            <v>26</v>
          </cell>
          <cell r="F7" t="str">
            <v>Yttertak</v>
          </cell>
        </row>
        <row r="8">
          <cell r="D8">
            <v>27</v>
          </cell>
          <cell r="F8" t="str">
            <v>Fast inventar</v>
          </cell>
        </row>
        <row r="9">
          <cell r="D9">
            <v>28</v>
          </cell>
          <cell r="F9" t="str">
            <v>Trapper, balkonger m.m</v>
          </cell>
        </row>
        <row r="10">
          <cell r="D10">
            <v>29</v>
          </cell>
          <cell r="F10" t="str">
            <v>Andre bygningsmessige deler</v>
          </cell>
        </row>
      </sheetData>
      <sheetData sheetId="3"/>
      <sheetData sheetId="4"/>
      <sheetData sheetId="5"/>
      <sheetData sheetId="6"/>
      <sheetData sheetId="7">
        <row r="5">
          <cell r="D5" t="str">
            <v>Polystyren</v>
          </cell>
          <cell r="I5">
            <v>920</v>
          </cell>
          <cell r="J5">
            <v>46</v>
          </cell>
          <cell r="Q5" t="str">
            <v>Polystyren</v>
          </cell>
          <cell r="V5">
            <v>920</v>
          </cell>
          <cell r="W5">
            <v>46</v>
          </cell>
        </row>
        <row r="6">
          <cell r="D6"/>
          <cell r="I6" t="str">
            <v/>
          </cell>
          <cell r="J6" t="str">
            <v/>
          </cell>
          <cell r="Q6"/>
          <cell r="V6" t="str">
            <v/>
          </cell>
          <cell r="W6" t="str">
            <v/>
          </cell>
        </row>
        <row r="7">
          <cell r="D7"/>
          <cell r="I7" t="str">
            <v/>
          </cell>
          <cell r="J7" t="str">
            <v/>
          </cell>
          <cell r="Q7"/>
          <cell r="V7" t="str">
            <v/>
          </cell>
          <cell r="W7" t="str">
            <v/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8">
        <row r="5">
          <cell r="D5"/>
          <cell r="I5" t="str">
            <v/>
          </cell>
          <cell r="J5" t="str">
            <v/>
          </cell>
          <cell r="Q5"/>
          <cell r="V5" t="str">
            <v/>
          </cell>
          <cell r="W5" t="str">
            <v/>
          </cell>
        </row>
        <row r="6">
          <cell r="D6"/>
          <cell r="I6" t="str">
            <v/>
          </cell>
          <cell r="J6" t="str">
            <v/>
          </cell>
          <cell r="Q6"/>
          <cell r="V6" t="str">
            <v/>
          </cell>
          <cell r="W6" t="str">
            <v/>
          </cell>
        </row>
        <row r="7">
          <cell r="D7"/>
          <cell r="I7" t="str">
            <v/>
          </cell>
          <cell r="J7" t="str">
            <v/>
          </cell>
          <cell r="Q7"/>
          <cell r="V7" t="str">
            <v/>
          </cell>
          <cell r="W7" t="str">
            <v/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9">
        <row r="5">
          <cell r="D5" t="str">
            <v>Polypropylen</v>
          </cell>
          <cell r="I5">
            <v>60</v>
          </cell>
          <cell r="J5">
            <v>7.5</v>
          </cell>
          <cell r="Q5" t="str">
            <v>Polyester</v>
          </cell>
          <cell r="V5">
            <v>60</v>
          </cell>
          <cell r="W5">
            <v>7.5</v>
          </cell>
        </row>
        <row r="6">
          <cell r="D6" t="str">
            <v>Polyetylen</v>
          </cell>
          <cell r="I6">
            <v>116.735</v>
          </cell>
          <cell r="J6">
            <v>0.12620000000000001</v>
          </cell>
          <cell r="Q6" t="str">
            <v>Polyetylen</v>
          </cell>
          <cell r="V6">
            <v>116.735</v>
          </cell>
          <cell r="W6">
            <v>0.12620000000000001</v>
          </cell>
        </row>
        <row r="7">
          <cell r="D7" t="str">
            <v>Polyetylen</v>
          </cell>
          <cell r="I7" t="e">
            <v>#VALUE!</v>
          </cell>
          <cell r="J7" t="e">
            <v>#VALUE!</v>
          </cell>
          <cell r="Q7"/>
          <cell r="V7" t="e">
            <v>#VALUE!</v>
          </cell>
          <cell r="W7" t="e">
            <v>#VALUE!</v>
          </cell>
        </row>
        <row r="8">
          <cell r="D8" t="str">
            <v>Polypropylen</v>
          </cell>
          <cell r="I8">
            <v>42.3</v>
          </cell>
          <cell r="J8">
            <v>0.29609999999999997</v>
          </cell>
          <cell r="Q8" t="str">
            <v>Polypropylen</v>
          </cell>
          <cell r="V8">
            <v>42.3</v>
          </cell>
          <cell r="W8">
            <v>0.29609999999999997</v>
          </cell>
        </row>
        <row r="9">
          <cell r="D9" t="str">
            <v>Plast bindemiddel (akrylat, latex osv)</v>
          </cell>
          <cell r="I9" t="e">
            <v>#VALUE!</v>
          </cell>
          <cell r="J9">
            <v>27.9</v>
          </cell>
          <cell r="Q9"/>
          <cell r="V9" t="e">
            <v>#VALUE!</v>
          </cell>
          <cell r="W9">
            <v>27.9</v>
          </cell>
        </row>
        <row r="10">
          <cell r="D10" t="str">
            <v>Plast bindemiddel (akrylat, latex osv)</v>
          </cell>
          <cell r="I10">
            <v>239.136</v>
          </cell>
          <cell r="J10">
            <v>99.64</v>
          </cell>
          <cell r="Q10" t="str">
            <v>Penol, urea eller melamin formaldehyd harpiks</v>
          </cell>
          <cell r="V10">
            <v>239.136</v>
          </cell>
          <cell r="W10">
            <v>99.64</v>
          </cell>
        </row>
        <row r="11">
          <cell r="D11" t="str">
            <v>Polyetylen</v>
          </cell>
          <cell r="I11" t="e">
            <v>#VALUE!</v>
          </cell>
          <cell r="J11">
            <v>22.8</v>
          </cell>
          <cell r="Q11" t="str">
            <v>Polypropylen</v>
          </cell>
          <cell r="V11" t="e">
            <v>#VALUE!</v>
          </cell>
          <cell r="W11">
            <v>22.8</v>
          </cell>
        </row>
        <row r="12">
          <cell r="D12" t="str">
            <v>Plast lim (fenol- melamin-)</v>
          </cell>
          <cell r="I12" t="e">
            <v>#VALUE!</v>
          </cell>
          <cell r="J12">
            <v>0.91400000000000003</v>
          </cell>
          <cell r="Q12"/>
          <cell r="V12" t="e">
            <v>#VALUE!</v>
          </cell>
          <cell r="W12">
            <v>0.91400000000000003</v>
          </cell>
        </row>
        <row r="13">
          <cell r="D13" t="str">
            <v>Plast lim (fenol- melamin-)</v>
          </cell>
          <cell r="I13">
            <v>56.464200000000005</v>
          </cell>
          <cell r="J13">
            <v>0.108585</v>
          </cell>
          <cell r="Q13"/>
          <cell r="V13">
            <v>56.464200000000005</v>
          </cell>
          <cell r="W13">
            <v>0.108585</v>
          </cell>
        </row>
        <row r="14">
          <cell r="D14" t="str">
            <v>Plast lim (fenol- melamin-)</v>
          </cell>
          <cell r="I14">
            <v>13.1157</v>
          </cell>
          <cell r="J14">
            <v>2.5222500000000002E-2</v>
          </cell>
          <cell r="Q14"/>
          <cell r="V14">
            <v>13.1157</v>
          </cell>
          <cell r="W14">
            <v>2.5222500000000002E-2</v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  <row r="51">
          <cell r="I51"/>
          <cell r="J51"/>
        </row>
      </sheetData>
      <sheetData sheetId="10">
        <row r="5">
          <cell r="D5" t="str">
            <v>Polypropylen</v>
          </cell>
          <cell r="I5">
            <v>165.6</v>
          </cell>
          <cell r="J5">
            <v>20.7</v>
          </cell>
          <cell r="R5" t="str">
            <v>Polyester</v>
          </cell>
          <cell r="W5">
            <v>165.6</v>
          </cell>
          <cell r="X5">
            <v>20.7</v>
          </cell>
        </row>
        <row r="6">
          <cell r="D6" t="str">
            <v>Polypropylen</v>
          </cell>
          <cell r="I6">
            <v>300.8</v>
          </cell>
          <cell r="J6">
            <v>37.6</v>
          </cell>
          <cell r="R6" t="str">
            <v>Polyester</v>
          </cell>
          <cell r="W6">
            <v>300.8</v>
          </cell>
          <cell r="X6">
            <v>37.6</v>
          </cell>
        </row>
        <row r="7">
          <cell r="D7" t="str">
            <v>Plast lim (fenol- melamin-)</v>
          </cell>
          <cell r="I7">
            <v>3600</v>
          </cell>
          <cell r="J7">
            <v>25.696636925188741</v>
          </cell>
          <cell r="R7"/>
          <cell r="W7">
            <v>3600</v>
          </cell>
          <cell r="X7">
            <v>25.696636925188741</v>
          </cell>
        </row>
        <row r="8">
          <cell r="D8" t="str">
            <v>Plast lim (fenol- melamin-)</v>
          </cell>
          <cell r="I8" t="str">
            <v/>
          </cell>
          <cell r="J8" t="str">
            <v/>
          </cell>
          <cell r="R8"/>
          <cell r="W8" t="str">
            <v/>
          </cell>
          <cell r="X8" t="str">
            <v/>
          </cell>
        </row>
        <row r="9">
          <cell r="D9" t="str">
            <v>Plast lim (fenol- melamin-)</v>
          </cell>
          <cell r="I9">
            <v>392.00000000000006</v>
          </cell>
          <cell r="J9">
            <v>0.28000000000000003</v>
          </cell>
          <cell r="R9" t="str">
            <v>Styrene acrylic copolymer</v>
          </cell>
          <cell r="W9">
            <v>392.00000000000006</v>
          </cell>
          <cell r="X9">
            <v>0.28000000000000003</v>
          </cell>
        </row>
        <row r="10">
          <cell r="D10" t="str">
            <v>PVC</v>
          </cell>
          <cell r="I10" t="e">
            <v>#VALUE!</v>
          </cell>
          <cell r="J10">
            <v>0.98</v>
          </cell>
          <cell r="R10" t="str">
            <v>Penol, urea eller melamin formaldehyd harpiks</v>
          </cell>
          <cell r="W10" t="e">
            <v>#VALUE!</v>
          </cell>
          <cell r="X10">
            <v>0.98</v>
          </cell>
        </row>
        <row r="11">
          <cell r="D11" t="str">
            <v>Plast lim (fenol- melamin-)</v>
          </cell>
          <cell r="I11" t="e">
            <v>#VALUE!</v>
          </cell>
          <cell r="J11">
            <v>0.83760000000000001</v>
          </cell>
          <cell r="R11"/>
          <cell r="W11" t="e">
            <v>#VALUE!</v>
          </cell>
          <cell r="X11">
            <v>0.83760000000000001</v>
          </cell>
        </row>
        <row r="12">
          <cell r="D12"/>
          <cell r="I12" t="str">
            <v/>
          </cell>
          <cell r="J12" t="str">
            <v/>
          </cell>
          <cell r="R12"/>
          <cell r="W12" t="str">
            <v/>
          </cell>
          <cell r="X12" t="str">
            <v/>
          </cell>
        </row>
        <row r="13">
          <cell r="D13"/>
          <cell r="I13" t="str">
            <v/>
          </cell>
          <cell r="J13" t="str">
            <v/>
          </cell>
          <cell r="R13"/>
          <cell r="W13" t="str">
            <v/>
          </cell>
          <cell r="X13" t="str">
            <v/>
          </cell>
        </row>
        <row r="14">
          <cell r="D14"/>
          <cell r="I14" t="str">
            <v/>
          </cell>
          <cell r="J14" t="str">
            <v/>
          </cell>
          <cell r="R14"/>
          <cell r="W14" t="str">
            <v/>
          </cell>
          <cell r="X14" t="str">
            <v/>
          </cell>
        </row>
        <row r="15">
          <cell r="D15"/>
          <cell r="I15" t="str">
            <v/>
          </cell>
          <cell r="J15" t="str">
            <v/>
          </cell>
          <cell r="R15"/>
          <cell r="W15" t="str">
            <v/>
          </cell>
          <cell r="X15" t="str">
            <v/>
          </cell>
        </row>
        <row r="16">
          <cell r="D16"/>
          <cell r="I16" t="str">
            <v/>
          </cell>
          <cell r="J16" t="str">
            <v/>
          </cell>
          <cell r="R16"/>
          <cell r="W16" t="str">
            <v/>
          </cell>
          <cell r="X16" t="str">
            <v/>
          </cell>
        </row>
        <row r="17">
          <cell r="D17"/>
          <cell r="I17" t="str">
            <v/>
          </cell>
          <cell r="J17" t="str">
            <v/>
          </cell>
          <cell r="R17"/>
          <cell r="W17" t="str">
            <v/>
          </cell>
          <cell r="X17" t="str">
            <v/>
          </cell>
        </row>
        <row r="18">
          <cell r="D18"/>
          <cell r="I18" t="str">
            <v/>
          </cell>
          <cell r="J18" t="str">
            <v/>
          </cell>
          <cell r="R18"/>
          <cell r="W18" t="str">
            <v/>
          </cell>
          <cell r="X18" t="str">
            <v/>
          </cell>
        </row>
        <row r="19">
          <cell r="D19"/>
          <cell r="I19" t="str">
            <v/>
          </cell>
          <cell r="J19" t="str">
            <v/>
          </cell>
          <cell r="R19"/>
          <cell r="W19" t="str">
            <v/>
          </cell>
          <cell r="X19" t="str">
            <v/>
          </cell>
        </row>
        <row r="20">
          <cell r="D20"/>
          <cell r="I20" t="str">
            <v/>
          </cell>
          <cell r="J20" t="str">
            <v/>
          </cell>
          <cell r="R20"/>
          <cell r="W20" t="str">
            <v/>
          </cell>
          <cell r="X20" t="str">
            <v/>
          </cell>
        </row>
        <row r="21">
          <cell r="D21"/>
          <cell r="I21" t="str">
            <v/>
          </cell>
          <cell r="J21" t="str">
            <v/>
          </cell>
          <cell r="R21"/>
          <cell r="W21" t="str">
            <v/>
          </cell>
          <cell r="X21" t="str">
            <v/>
          </cell>
        </row>
        <row r="22">
          <cell r="D22"/>
          <cell r="I22" t="str">
            <v/>
          </cell>
          <cell r="J22" t="str">
            <v/>
          </cell>
          <cell r="R22"/>
          <cell r="W22" t="str">
            <v/>
          </cell>
          <cell r="X22" t="str">
            <v/>
          </cell>
        </row>
        <row r="23">
          <cell r="D23"/>
          <cell r="I23" t="str">
            <v/>
          </cell>
          <cell r="J23" t="str">
            <v/>
          </cell>
          <cell r="R23"/>
          <cell r="W23" t="str">
            <v/>
          </cell>
          <cell r="X23" t="str">
            <v/>
          </cell>
        </row>
        <row r="24">
          <cell r="D24"/>
          <cell r="I24" t="str">
            <v/>
          </cell>
          <cell r="J24" t="str">
            <v/>
          </cell>
          <cell r="R24"/>
          <cell r="W24" t="str">
            <v/>
          </cell>
          <cell r="X24" t="str">
            <v/>
          </cell>
        </row>
        <row r="25">
          <cell r="D25"/>
          <cell r="I25" t="str">
            <v/>
          </cell>
          <cell r="J25" t="str">
            <v/>
          </cell>
          <cell r="R25"/>
          <cell r="W25" t="str">
            <v/>
          </cell>
          <cell r="X25" t="str">
            <v/>
          </cell>
        </row>
        <row r="26">
          <cell r="D26"/>
          <cell r="I26" t="str">
            <v/>
          </cell>
          <cell r="J26" t="str">
            <v/>
          </cell>
          <cell r="R26"/>
          <cell r="W26" t="str">
            <v/>
          </cell>
          <cell r="X26" t="str">
            <v/>
          </cell>
        </row>
        <row r="27">
          <cell r="D27"/>
          <cell r="I27" t="str">
            <v/>
          </cell>
          <cell r="J27" t="str">
            <v/>
          </cell>
          <cell r="R27"/>
          <cell r="W27" t="str">
            <v/>
          </cell>
          <cell r="X27" t="str">
            <v/>
          </cell>
        </row>
        <row r="28">
          <cell r="D28"/>
          <cell r="I28" t="str">
            <v/>
          </cell>
          <cell r="J28" t="str">
            <v/>
          </cell>
          <cell r="R28"/>
          <cell r="W28" t="str">
            <v/>
          </cell>
          <cell r="X28" t="str">
            <v/>
          </cell>
        </row>
        <row r="29">
          <cell r="D29"/>
          <cell r="I29" t="str">
            <v/>
          </cell>
          <cell r="J29" t="str">
            <v/>
          </cell>
          <cell r="R29"/>
          <cell r="W29" t="str">
            <v/>
          </cell>
          <cell r="X29" t="str">
            <v/>
          </cell>
        </row>
        <row r="30">
          <cell r="D30"/>
          <cell r="I30" t="str">
            <v/>
          </cell>
          <cell r="J30" t="str">
            <v/>
          </cell>
          <cell r="R30"/>
          <cell r="W30" t="str">
            <v/>
          </cell>
          <cell r="X30" t="str">
            <v/>
          </cell>
        </row>
        <row r="31">
          <cell r="D31"/>
          <cell r="I31" t="str">
            <v/>
          </cell>
          <cell r="J31" t="str">
            <v/>
          </cell>
          <cell r="R31"/>
          <cell r="W31" t="str">
            <v/>
          </cell>
          <cell r="X31" t="str">
            <v/>
          </cell>
        </row>
        <row r="32">
          <cell r="D32"/>
          <cell r="I32" t="str">
            <v/>
          </cell>
          <cell r="J32" t="str">
            <v/>
          </cell>
          <cell r="R32"/>
          <cell r="W32" t="str">
            <v/>
          </cell>
          <cell r="X32" t="str">
            <v/>
          </cell>
        </row>
        <row r="33">
          <cell r="D33"/>
          <cell r="I33" t="str">
            <v/>
          </cell>
          <cell r="J33" t="str">
            <v/>
          </cell>
          <cell r="R33"/>
          <cell r="W33" t="str">
            <v/>
          </cell>
          <cell r="X33" t="str">
            <v/>
          </cell>
        </row>
        <row r="34">
          <cell r="D34"/>
          <cell r="I34" t="str">
            <v/>
          </cell>
          <cell r="J34" t="str">
            <v/>
          </cell>
          <cell r="R34"/>
          <cell r="W34" t="str">
            <v/>
          </cell>
          <cell r="X34" t="str">
            <v/>
          </cell>
        </row>
        <row r="35">
          <cell r="D35"/>
          <cell r="I35" t="str">
            <v/>
          </cell>
          <cell r="J35" t="str">
            <v/>
          </cell>
          <cell r="R35"/>
          <cell r="W35" t="str">
            <v/>
          </cell>
          <cell r="X35" t="str">
            <v/>
          </cell>
        </row>
        <row r="36">
          <cell r="D36"/>
          <cell r="I36" t="str">
            <v/>
          </cell>
          <cell r="J36" t="str">
            <v/>
          </cell>
          <cell r="R36"/>
          <cell r="W36" t="str">
            <v/>
          </cell>
          <cell r="X36" t="str">
            <v/>
          </cell>
        </row>
        <row r="37">
          <cell r="D37"/>
          <cell r="I37" t="str">
            <v/>
          </cell>
          <cell r="J37" t="str">
            <v/>
          </cell>
          <cell r="R37"/>
          <cell r="W37" t="str">
            <v/>
          </cell>
          <cell r="X37" t="str">
            <v/>
          </cell>
        </row>
        <row r="38">
          <cell r="D38"/>
          <cell r="I38" t="str">
            <v/>
          </cell>
          <cell r="J38" t="str">
            <v/>
          </cell>
          <cell r="R38"/>
          <cell r="W38" t="str">
            <v/>
          </cell>
          <cell r="X38" t="str">
            <v/>
          </cell>
        </row>
        <row r="39">
          <cell r="D39"/>
          <cell r="I39" t="str">
            <v/>
          </cell>
          <cell r="J39" t="str">
            <v/>
          </cell>
          <cell r="R39"/>
          <cell r="W39" t="str">
            <v/>
          </cell>
          <cell r="X39" t="str">
            <v/>
          </cell>
        </row>
        <row r="40">
          <cell r="D40"/>
          <cell r="I40" t="str">
            <v/>
          </cell>
          <cell r="J40" t="str">
            <v/>
          </cell>
          <cell r="R40"/>
          <cell r="W40" t="str">
            <v/>
          </cell>
          <cell r="X40" t="str">
            <v/>
          </cell>
        </row>
        <row r="41">
          <cell r="D41"/>
          <cell r="I41" t="str">
            <v/>
          </cell>
          <cell r="J41" t="str">
            <v/>
          </cell>
          <cell r="R41"/>
          <cell r="W41" t="str">
            <v/>
          </cell>
          <cell r="X41" t="str">
            <v/>
          </cell>
        </row>
        <row r="42">
          <cell r="D42"/>
          <cell r="I42" t="str">
            <v/>
          </cell>
          <cell r="J42" t="str">
            <v/>
          </cell>
          <cell r="R42"/>
          <cell r="W42" t="str">
            <v/>
          </cell>
          <cell r="X42" t="str">
            <v/>
          </cell>
        </row>
        <row r="43">
          <cell r="D43"/>
          <cell r="I43" t="str">
            <v/>
          </cell>
          <cell r="J43" t="str">
            <v/>
          </cell>
          <cell r="R43"/>
          <cell r="W43" t="str">
            <v/>
          </cell>
          <cell r="X43" t="str">
            <v/>
          </cell>
        </row>
        <row r="44">
          <cell r="D44"/>
          <cell r="I44" t="str">
            <v/>
          </cell>
          <cell r="J44" t="str">
            <v/>
          </cell>
          <cell r="R44"/>
          <cell r="W44" t="str">
            <v/>
          </cell>
          <cell r="X44" t="str">
            <v/>
          </cell>
        </row>
        <row r="45">
          <cell r="D45"/>
          <cell r="I45" t="str">
            <v/>
          </cell>
          <cell r="J45" t="str">
            <v/>
          </cell>
          <cell r="R45"/>
          <cell r="W45" t="str">
            <v/>
          </cell>
          <cell r="X45" t="str">
            <v/>
          </cell>
        </row>
        <row r="46">
          <cell r="D46"/>
          <cell r="I46" t="str">
            <v/>
          </cell>
          <cell r="J46" t="str">
            <v/>
          </cell>
          <cell r="R46"/>
          <cell r="W46" t="str">
            <v/>
          </cell>
          <cell r="X46" t="str">
            <v/>
          </cell>
        </row>
        <row r="47">
          <cell r="D47"/>
          <cell r="I47" t="str">
            <v/>
          </cell>
          <cell r="J47" t="str">
            <v/>
          </cell>
          <cell r="R47"/>
          <cell r="W47" t="str">
            <v/>
          </cell>
          <cell r="X47" t="str">
            <v/>
          </cell>
        </row>
        <row r="48">
          <cell r="D48"/>
          <cell r="I48" t="str">
            <v/>
          </cell>
          <cell r="J48" t="str">
            <v/>
          </cell>
          <cell r="R48"/>
          <cell r="W48" t="str">
            <v/>
          </cell>
          <cell r="X48" t="str">
            <v/>
          </cell>
        </row>
        <row r="49">
          <cell r="D49"/>
          <cell r="I49" t="str">
            <v/>
          </cell>
          <cell r="J49" t="str">
            <v/>
          </cell>
          <cell r="R49"/>
          <cell r="W49" t="str">
            <v/>
          </cell>
          <cell r="X49" t="str">
            <v/>
          </cell>
        </row>
        <row r="50">
          <cell r="D50"/>
          <cell r="I50" t="str">
            <v/>
          </cell>
          <cell r="J50" t="str">
            <v/>
          </cell>
          <cell r="R50"/>
          <cell r="W50" t="str">
            <v/>
          </cell>
          <cell r="X50" t="str">
            <v/>
          </cell>
        </row>
      </sheetData>
      <sheetData sheetId="11">
        <row r="5">
          <cell r="D5" t="str">
            <v>Plast bindemiddel (akrylat, latex, epoxy osv)</v>
          </cell>
          <cell r="I5">
            <v>506.4</v>
          </cell>
          <cell r="J5">
            <v>211</v>
          </cell>
          <cell r="Q5" t="str">
            <v>Penol, urea eller melamin formaldehyd harpiks</v>
          </cell>
          <cell r="V5">
            <v>506.4</v>
          </cell>
          <cell r="W5">
            <v>211</v>
          </cell>
        </row>
        <row r="6">
          <cell r="D6" t="str">
            <v>Polyetylen</v>
          </cell>
          <cell r="I6">
            <v>282</v>
          </cell>
          <cell r="J6">
            <v>0.27512195121951222</v>
          </cell>
          <cell r="Q6" t="str">
            <v>Polyetylen</v>
          </cell>
          <cell r="V6">
            <v>282</v>
          </cell>
          <cell r="W6">
            <v>0.27512195121951222</v>
          </cell>
        </row>
        <row r="7">
          <cell r="D7" t="str">
            <v>Polyetylen</v>
          </cell>
          <cell r="I7">
            <v>1470.8333333333335</v>
          </cell>
          <cell r="J7">
            <v>0.70599999999999996</v>
          </cell>
          <cell r="Q7"/>
          <cell r="V7">
            <v>1470.8333333333335</v>
          </cell>
          <cell r="W7">
            <v>0.70599999999999996</v>
          </cell>
        </row>
        <row r="8">
          <cell r="D8" t="str">
            <v>Plast bindemiddel (akrylat, latex, epoxy osv)</v>
          </cell>
          <cell r="I8">
            <v>144.72</v>
          </cell>
          <cell r="J8">
            <v>60.3</v>
          </cell>
          <cell r="Q8" t="str">
            <v>Penol, urea eller melamin formaldehyd harpiks</v>
          </cell>
          <cell r="V8">
            <v>144.72</v>
          </cell>
          <cell r="W8">
            <v>60.3</v>
          </cell>
        </row>
        <row r="9">
          <cell r="D9" t="str">
            <v>Plast bindemiddel (akrylat, latex, epoxy osv)</v>
          </cell>
          <cell r="I9" t="e">
            <v>#VALUE!</v>
          </cell>
          <cell r="J9">
            <v>72.36</v>
          </cell>
          <cell r="Q9"/>
          <cell r="V9" t="e">
            <v>#VALUE!</v>
          </cell>
          <cell r="W9">
            <v>72.36</v>
          </cell>
        </row>
        <row r="10">
          <cell r="D10" t="str">
            <v>PVC</v>
          </cell>
          <cell r="I10">
            <v>267</v>
          </cell>
          <cell r="J10">
            <v>0.31597633136094677</v>
          </cell>
          <cell r="Q10"/>
          <cell r="V10">
            <v>267</v>
          </cell>
          <cell r="W10">
            <v>0.31597633136094677</v>
          </cell>
        </row>
        <row r="11">
          <cell r="D11" t="str">
            <v>Plast lim (fenol- melamin-)</v>
          </cell>
          <cell r="I11" t="e">
            <v>#VALUE!</v>
          </cell>
          <cell r="J11">
            <v>0.71</v>
          </cell>
          <cell r="Q11"/>
          <cell r="V11" t="e">
            <v>#VALUE!</v>
          </cell>
          <cell r="W11">
            <v>0.71</v>
          </cell>
        </row>
        <row r="12">
          <cell r="D12" t="str">
            <v>Plast lim (fenol- melamin-)</v>
          </cell>
          <cell r="I12" t="e">
            <v>#VALUE!</v>
          </cell>
          <cell r="J12">
            <v>0.25</v>
          </cell>
          <cell r="Q12"/>
          <cell r="V12" t="e">
            <v>#VALUE!</v>
          </cell>
          <cell r="W12">
            <v>0.25</v>
          </cell>
        </row>
        <row r="13">
          <cell r="D13" t="str">
            <v>Plast bindemiddel (akrylat, latex, epoxy osv)</v>
          </cell>
          <cell r="I13" t="e">
            <v>#VALUE!</v>
          </cell>
          <cell r="J13">
            <v>0.13600000000000001</v>
          </cell>
          <cell r="Q13"/>
          <cell r="V13" t="e">
            <v>#VALUE!</v>
          </cell>
          <cell r="W13">
            <v>0.13600000000000001</v>
          </cell>
        </row>
        <row r="14">
          <cell r="D14" t="str">
            <v>Polypropylen</v>
          </cell>
          <cell r="I14">
            <v>1530</v>
          </cell>
          <cell r="J14">
            <v>191.25</v>
          </cell>
          <cell r="Q14" t="str">
            <v>Polyester</v>
          </cell>
          <cell r="V14">
            <v>1530</v>
          </cell>
          <cell r="W14">
            <v>191.25</v>
          </cell>
        </row>
        <row r="15">
          <cell r="D15" t="str">
            <v>Plast bindemiddel (akrylat, latex, epoxy osv)</v>
          </cell>
          <cell r="I15" t="e">
            <v>#VALUE!</v>
          </cell>
          <cell r="J15">
            <v>1.67</v>
          </cell>
          <cell r="Q15"/>
          <cell r="V15" t="e">
            <v>#VALUE!</v>
          </cell>
          <cell r="W15">
            <v>1.67</v>
          </cell>
        </row>
        <row r="16">
          <cell r="D16" t="str">
            <v>Plast lim (fenol- melamin-)</v>
          </cell>
          <cell r="I16">
            <v>155</v>
          </cell>
          <cell r="J16" t="e">
            <v>#VALUE!</v>
          </cell>
          <cell r="Q16"/>
          <cell r="V16">
            <v>155</v>
          </cell>
          <cell r="W16" t="e">
            <v>#VALUE!</v>
          </cell>
        </row>
        <row r="17">
          <cell r="D17" t="str">
            <v>Plast bindemiddel (akrylat, latex, epoxy osv)</v>
          </cell>
          <cell r="I17">
            <v>556</v>
          </cell>
          <cell r="J17" t="e">
            <v>#VALUE!</v>
          </cell>
          <cell r="Q17"/>
          <cell r="V17">
            <v>556</v>
          </cell>
          <cell r="W17" t="e">
            <v>#VALUE!</v>
          </cell>
        </row>
        <row r="18">
          <cell r="D18" t="str">
            <v>Polypropylen</v>
          </cell>
          <cell r="I18">
            <v>158</v>
          </cell>
          <cell r="J18">
            <v>19.75</v>
          </cell>
          <cell r="Q18" t="str">
            <v>Polyester</v>
          </cell>
          <cell r="V18">
            <v>158</v>
          </cell>
          <cell r="W18">
            <v>19.75</v>
          </cell>
        </row>
        <row r="19">
          <cell r="D19"/>
          <cell r="I19">
            <v>192</v>
          </cell>
          <cell r="J19" t="e">
            <v>#VALUE!</v>
          </cell>
          <cell r="Q19"/>
          <cell r="V19">
            <v>192</v>
          </cell>
          <cell r="W19" t="e">
            <v>#N/A</v>
          </cell>
        </row>
        <row r="20">
          <cell r="D20" t="str">
            <v>*2 kan inneholde bindemiddel med syntetiske polymerer</v>
          </cell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  <row r="51">
          <cell r="I51"/>
          <cell r="J51"/>
        </row>
      </sheetData>
      <sheetData sheetId="12">
        <row r="5">
          <cell r="D5" t="str">
            <v>Plast bindemiddel (akrylat, latex, epoxy osv)</v>
          </cell>
          <cell r="I5">
            <v>861.6</v>
          </cell>
          <cell r="J5">
            <v>359</v>
          </cell>
          <cell r="R5" t="str">
            <v>Penol, urea eller melamin formaldehyd harpiks</v>
          </cell>
          <cell r="W5">
            <v>861.6</v>
          </cell>
          <cell r="X5">
            <v>359</v>
          </cell>
        </row>
        <row r="6">
          <cell r="D6" t="str">
            <v>Polypropylen</v>
          </cell>
          <cell r="I6">
            <v>135</v>
          </cell>
          <cell r="J6">
            <v>0.28369565217391302</v>
          </cell>
          <cell r="R6" t="str">
            <v>Polypropylen</v>
          </cell>
          <cell r="W6">
            <v>135</v>
          </cell>
          <cell r="X6">
            <v>0.28369565217391302</v>
          </cell>
        </row>
        <row r="7">
          <cell r="D7" t="str">
            <v xml:space="preserve">SBS (Styrene-Butylene-Styrene) </v>
          </cell>
          <cell r="I7">
            <v>5025</v>
          </cell>
          <cell r="J7" t="e">
            <v>#VALUE!</v>
          </cell>
          <cell r="R7" t="str">
            <v>Polypropylen</v>
          </cell>
          <cell r="W7">
            <v>5025</v>
          </cell>
          <cell r="X7" t="e">
            <v>#VALUE!</v>
          </cell>
        </row>
        <row r="8">
          <cell r="D8" t="str">
            <v>Polyetylen</v>
          </cell>
          <cell r="I8">
            <v>166</v>
          </cell>
          <cell r="J8">
            <v>0.17945945945945946</v>
          </cell>
          <cell r="R8" t="str">
            <v>Penol, urea eller melamin formaldehyd harpiks</v>
          </cell>
          <cell r="W8">
            <v>166</v>
          </cell>
          <cell r="X8">
            <v>0.17945945945945946</v>
          </cell>
        </row>
        <row r="9">
          <cell r="D9"/>
          <cell r="I9" t="str">
            <v/>
          </cell>
          <cell r="J9" t="str">
            <v/>
          </cell>
          <cell r="R9"/>
          <cell r="W9" t="str">
            <v/>
          </cell>
          <cell r="X9" t="str">
            <v/>
          </cell>
        </row>
        <row r="10">
          <cell r="D10"/>
          <cell r="I10" t="str">
            <v/>
          </cell>
          <cell r="J10" t="str">
            <v/>
          </cell>
          <cell r="R10"/>
          <cell r="W10" t="str">
            <v/>
          </cell>
          <cell r="X10" t="str">
            <v/>
          </cell>
        </row>
        <row r="11">
          <cell r="D11"/>
          <cell r="I11" t="str">
            <v/>
          </cell>
          <cell r="J11" t="str">
            <v/>
          </cell>
          <cell r="R11"/>
          <cell r="W11" t="str">
            <v/>
          </cell>
          <cell r="X11" t="str">
            <v/>
          </cell>
        </row>
        <row r="12">
          <cell r="D12"/>
          <cell r="I12" t="str">
            <v/>
          </cell>
          <cell r="J12" t="str">
            <v/>
          </cell>
          <cell r="R12"/>
          <cell r="W12" t="str">
            <v/>
          </cell>
          <cell r="X12" t="str">
            <v/>
          </cell>
        </row>
        <row r="13">
          <cell r="D13"/>
          <cell r="I13" t="str">
            <v/>
          </cell>
          <cell r="J13" t="str">
            <v/>
          </cell>
          <cell r="R13"/>
          <cell r="W13" t="str">
            <v/>
          </cell>
          <cell r="X13" t="str">
            <v/>
          </cell>
        </row>
        <row r="14">
          <cell r="D14"/>
          <cell r="I14" t="str">
            <v/>
          </cell>
          <cell r="J14" t="str">
            <v/>
          </cell>
          <cell r="R14"/>
          <cell r="W14" t="str">
            <v/>
          </cell>
          <cell r="X14" t="str">
            <v/>
          </cell>
        </row>
        <row r="15">
          <cell r="D15"/>
          <cell r="I15" t="str">
            <v/>
          </cell>
          <cell r="J15" t="str">
            <v/>
          </cell>
          <cell r="R15"/>
          <cell r="W15" t="str">
            <v/>
          </cell>
          <cell r="X15" t="str">
            <v/>
          </cell>
        </row>
        <row r="16">
          <cell r="D16"/>
          <cell r="I16" t="str">
            <v/>
          </cell>
          <cell r="J16" t="str">
            <v/>
          </cell>
          <cell r="R16"/>
          <cell r="W16" t="str">
            <v/>
          </cell>
          <cell r="X16" t="str">
            <v/>
          </cell>
        </row>
        <row r="17">
          <cell r="D17"/>
          <cell r="I17" t="str">
            <v/>
          </cell>
          <cell r="J17" t="str">
            <v/>
          </cell>
          <cell r="R17"/>
          <cell r="W17" t="str">
            <v/>
          </cell>
          <cell r="X17" t="str">
            <v/>
          </cell>
        </row>
        <row r="18">
          <cell r="D18"/>
          <cell r="I18" t="str">
            <v/>
          </cell>
          <cell r="J18" t="str">
            <v/>
          </cell>
          <cell r="R18"/>
          <cell r="W18" t="str">
            <v/>
          </cell>
          <cell r="X18" t="str">
            <v/>
          </cell>
        </row>
        <row r="19">
          <cell r="D19"/>
          <cell r="I19" t="str">
            <v/>
          </cell>
          <cell r="J19" t="str">
            <v/>
          </cell>
          <cell r="R19"/>
          <cell r="W19" t="str">
            <v/>
          </cell>
          <cell r="X19" t="str">
            <v/>
          </cell>
        </row>
        <row r="20">
          <cell r="D20"/>
          <cell r="I20" t="str">
            <v/>
          </cell>
          <cell r="J20" t="str">
            <v/>
          </cell>
          <cell r="R20"/>
          <cell r="W20" t="str">
            <v/>
          </cell>
          <cell r="X20" t="str">
            <v/>
          </cell>
        </row>
        <row r="21">
          <cell r="D21"/>
          <cell r="I21" t="str">
            <v/>
          </cell>
          <cell r="J21" t="str">
            <v/>
          </cell>
          <cell r="R21"/>
          <cell r="W21" t="str">
            <v/>
          </cell>
          <cell r="X21" t="str">
            <v/>
          </cell>
        </row>
        <row r="22">
          <cell r="D22"/>
          <cell r="I22" t="str">
            <v/>
          </cell>
          <cell r="J22" t="str">
            <v/>
          </cell>
          <cell r="R22"/>
          <cell r="W22" t="str">
            <v/>
          </cell>
          <cell r="X22" t="str">
            <v/>
          </cell>
        </row>
        <row r="23">
          <cell r="D23"/>
          <cell r="I23" t="str">
            <v/>
          </cell>
          <cell r="J23" t="str">
            <v/>
          </cell>
          <cell r="R23"/>
          <cell r="W23" t="str">
            <v/>
          </cell>
          <cell r="X23" t="str">
            <v/>
          </cell>
        </row>
        <row r="24">
          <cell r="D24"/>
          <cell r="I24" t="str">
            <v/>
          </cell>
          <cell r="J24" t="str">
            <v/>
          </cell>
          <cell r="R24"/>
          <cell r="W24" t="str">
            <v/>
          </cell>
          <cell r="X24" t="str">
            <v/>
          </cell>
        </row>
        <row r="25">
          <cell r="D25"/>
          <cell r="I25" t="str">
            <v/>
          </cell>
          <cell r="J25" t="str">
            <v/>
          </cell>
          <cell r="R25"/>
          <cell r="W25" t="str">
            <v/>
          </cell>
          <cell r="X25" t="str">
            <v/>
          </cell>
        </row>
        <row r="26">
          <cell r="D26"/>
          <cell r="I26" t="str">
            <v/>
          </cell>
          <cell r="J26" t="str">
            <v/>
          </cell>
          <cell r="R26"/>
          <cell r="W26" t="str">
            <v/>
          </cell>
          <cell r="X26" t="str">
            <v/>
          </cell>
        </row>
        <row r="27">
          <cell r="D27"/>
          <cell r="I27" t="str">
            <v/>
          </cell>
          <cell r="J27" t="str">
            <v/>
          </cell>
          <cell r="R27"/>
          <cell r="W27" t="str">
            <v/>
          </cell>
          <cell r="X27" t="str">
            <v/>
          </cell>
        </row>
        <row r="28">
          <cell r="D28"/>
          <cell r="I28" t="str">
            <v/>
          </cell>
          <cell r="J28" t="str">
            <v/>
          </cell>
          <cell r="R28"/>
          <cell r="W28" t="str">
            <v/>
          </cell>
          <cell r="X28" t="str">
            <v/>
          </cell>
        </row>
        <row r="29">
          <cell r="D29"/>
          <cell r="I29" t="str">
            <v/>
          </cell>
          <cell r="J29" t="str">
            <v/>
          </cell>
          <cell r="R29"/>
          <cell r="W29" t="str">
            <v/>
          </cell>
          <cell r="X29" t="str">
            <v/>
          </cell>
        </row>
        <row r="30">
          <cell r="D30"/>
          <cell r="I30" t="str">
            <v/>
          </cell>
          <cell r="J30" t="str">
            <v/>
          </cell>
          <cell r="R30"/>
          <cell r="W30" t="str">
            <v/>
          </cell>
          <cell r="X30" t="str">
            <v/>
          </cell>
        </row>
        <row r="31">
          <cell r="D31"/>
          <cell r="I31" t="str">
            <v/>
          </cell>
          <cell r="J31" t="str">
            <v/>
          </cell>
          <cell r="R31"/>
          <cell r="W31" t="str">
            <v/>
          </cell>
          <cell r="X31" t="str">
            <v/>
          </cell>
        </row>
        <row r="32">
          <cell r="D32"/>
          <cell r="I32" t="str">
            <v/>
          </cell>
          <cell r="J32" t="str">
            <v/>
          </cell>
          <cell r="R32"/>
          <cell r="W32" t="str">
            <v/>
          </cell>
          <cell r="X32" t="str">
            <v/>
          </cell>
        </row>
        <row r="33">
          <cell r="D33"/>
          <cell r="I33" t="str">
            <v/>
          </cell>
          <cell r="J33" t="str">
            <v/>
          </cell>
          <cell r="R33"/>
          <cell r="W33" t="str">
            <v/>
          </cell>
          <cell r="X33" t="str">
            <v/>
          </cell>
        </row>
        <row r="34">
          <cell r="D34"/>
          <cell r="I34" t="str">
            <v/>
          </cell>
          <cell r="J34" t="str">
            <v/>
          </cell>
          <cell r="R34"/>
          <cell r="W34" t="str">
            <v/>
          </cell>
          <cell r="X34" t="str">
            <v/>
          </cell>
        </row>
        <row r="35">
          <cell r="D35"/>
          <cell r="I35" t="str">
            <v/>
          </cell>
          <cell r="J35" t="str">
            <v/>
          </cell>
          <cell r="R35"/>
          <cell r="W35" t="str">
            <v/>
          </cell>
          <cell r="X35" t="str">
            <v/>
          </cell>
        </row>
        <row r="36">
          <cell r="D36"/>
          <cell r="I36" t="str">
            <v/>
          </cell>
          <cell r="J36" t="str">
            <v/>
          </cell>
          <cell r="R36"/>
          <cell r="W36" t="str">
            <v/>
          </cell>
          <cell r="X36" t="str">
            <v/>
          </cell>
        </row>
        <row r="37">
          <cell r="D37"/>
          <cell r="I37" t="str">
            <v/>
          </cell>
          <cell r="J37" t="str">
            <v/>
          </cell>
          <cell r="R37"/>
          <cell r="W37" t="str">
            <v/>
          </cell>
          <cell r="X37" t="str">
            <v/>
          </cell>
        </row>
        <row r="38">
          <cell r="D38"/>
          <cell r="I38" t="str">
            <v/>
          </cell>
          <cell r="J38" t="str">
            <v/>
          </cell>
          <cell r="R38"/>
          <cell r="W38" t="str">
            <v/>
          </cell>
          <cell r="X38" t="str">
            <v/>
          </cell>
        </row>
        <row r="39">
          <cell r="D39"/>
          <cell r="I39" t="str">
            <v/>
          </cell>
          <cell r="J39" t="str">
            <v/>
          </cell>
          <cell r="R39"/>
          <cell r="W39" t="str">
            <v/>
          </cell>
          <cell r="X39" t="str">
            <v/>
          </cell>
        </row>
        <row r="40">
          <cell r="D40"/>
          <cell r="I40" t="str">
            <v/>
          </cell>
          <cell r="J40" t="str">
            <v/>
          </cell>
          <cell r="R40"/>
          <cell r="W40" t="str">
            <v/>
          </cell>
          <cell r="X40" t="str">
            <v/>
          </cell>
        </row>
        <row r="41">
          <cell r="D41"/>
          <cell r="I41" t="str">
            <v/>
          </cell>
          <cell r="J41" t="str">
            <v/>
          </cell>
          <cell r="R41"/>
          <cell r="W41" t="str">
            <v/>
          </cell>
          <cell r="X41" t="str">
            <v/>
          </cell>
        </row>
        <row r="42">
          <cell r="D42"/>
          <cell r="I42" t="str">
            <v/>
          </cell>
          <cell r="J42" t="str">
            <v/>
          </cell>
          <cell r="R42"/>
          <cell r="W42" t="str">
            <v/>
          </cell>
          <cell r="X42" t="str">
            <v/>
          </cell>
        </row>
        <row r="43">
          <cell r="D43"/>
          <cell r="I43" t="str">
            <v/>
          </cell>
          <cell r="J43" t="str">
            <v/>
          </cell>
          <cell r="R43"/>
          <cell r="W43" t="str">
            <v/>
          </cell>
          <cell r="X43" t="str">
            <v/>
          </cell>
        </row>
        <row r="44">
          <cell r="D44"/>
          <cell r="I44" t="str">
            <v/>
          </cell>
          <cell r="J44" t="str">
            <v/>
          </cell>
          <cell r="R44"/>
          <cell r="W44" t="str">
            <v/>
          </cell>
          <cell r="X44" t="str">
            <v/>
          </cell>
        </row>
        <row r="45">
          <cell r="D45"/>
          <cell r="I45" t="str">
            <v/>
          </cell>
          <cell r="J45" t="str">
            <v/>
          </cell>
          <cell r="R45"/>
          <cell r="W45" t="str">
            <v/>
          </cell>
          <cell r="X45" t="str">
            <v/>
          </cell>
        </row>
        <row r="46">
          <cell r="D46"/>
          <cell r="I46" t="str">
            <v/>
          </cell>
          <cell r="J46" t="str">
            <v/>
          </cell>
          <cell r="R46"/>
          <cell r="W46" t="str">
            <v/>
          </cell>
          <cell r="X46" t="str">
            <v/>
          </cell>
        </row>
        <row r="47">
          <cell r="D47"/>
          <cell r="I47" t="str">
            <v/>
          </cell>
          <cell r="J47" t="str">
            <v/>
          </cell>
          <cell r="R47"/>
          <cell r="W47" t="str">
            <v/>
          </cell>
          <cell r="X47" t="str">
            <v/>
          </cell>
        </row>
        <row r="48">
          <cell r="D48"/>
          <cell r="I48" t="str">
            <v/>
          </cell>
          <cell r="J48" t="str">
            <v/>
          </cell>
          <cell r="R48"/>
          <cell r="W48" t="str">
            <v/>
          </cell>
          <cell r="X48" t="str">
            <v/>
          </cell>
        </row>
        <row r="49">
          <cell r="D49"/>
          <cell r="I49" t="str">
            <v/>
          </cell>
          <cell r="J49" t="str">
            <v/>
          </cell>
          <cell r="R49"/>
          <cell r="W49" t="str">
            <v/>
          </cell>
          <cell r="X49" t="str">
            <v/>
          </cell>
        </row>
        <row r="50">
          <cell r="D50"/>
          <cell r="I50" t="str">
            <v/>
          </cell>
          <cell r="J50" t="str">
            <v/>
          </cell>
          <cell r="R50"/>
          <cell r="W50" t="str">
            <v/>
          </cell>
          <cell r="X50" t="str">
            <v/>
          </cell>
        </row>
      </sheetData>
      <sheetData sheetId="13">
        <row r="5">
          <cell r="D5" t="str">
            <v>Melamin</v>
          </cell>
          <cell r="I5">
            <v>1000</v>
          </cell>
          <cell r="J5" t="e">
            <v>#VALUE!</v>
          </cell>
          <cell r="Q5" t="str">
            <v>Melamin</v>
          </cell>
          <cell r="V5">
            <v>1000</v>
          </cell>
          <cell r="W5" t="e">
            <v>#VALUE!</v>
          </cell>
        </row>
        <row r="6">
          <cell r="D6" t="str">
            <v>Melamin</v>
          </cell>
          <cell r="I6">
            <v>450</v>
          </cell>
          <cell r="J6" t="e">
            <v>#VALUE!</v>
          </cell>
          <cell r="Q6" t="str">
            <v>Melamin</v>
          </cell>
          <cell r="V6">
            <v>450</v>
          </cell>
          <cell r="W6" t="e">
            <v>#VALUE!</v>
          </cell>
        </row>
        <row r="7">
          <cell r="D7" t="str">
            <v>Melamin</v>
          </cell>
          <cell r="I7">
            <v>400</v>
          </cell>
          <cell r="J7" t="e">
            <v>#VALUE!</v>
          </cell>
          <cell r="Q7" t="str">
            <v>Melamin</v>
          </cell>
          <cell r="V7">
            <v>400</v>
          </cell>
          <cell r="W7" t="e">
            <v>#VALUE!</v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14">
        <row r="5">
          <cell r="D5" t="str">
            <v>Plast bindemiddel (akrylat, latex, epoxy osv)</v>
          </cell>
          <cell r="I5" t="str">
            <v/>
          </cell>
          <cell r="J5" t="str">
            <v/>
          </cell>
          <cell r="Q5"/>
          <cell r="V5" t="str">
            <v/>
          </cell>
          <cell r="W5" t="str">
            <v/>
          </cell>
        </row>
        <row r="6">
          <cell r="D6" t="str">
            <v>Plast bindemiddel (akrylat, latex, epoxy osv)</v>
          </cell>
          <cell r="I6" t="str">
            <v/>
          </cell>
          <cell r="J6" t="str">
            <v/>
          </cell>
          <cell r="Q6"/>
          <cell r="V6" t="str">
            <v/>
          </cell>
          <cell r="W6" t="str">
            <v/>
          </cell>
        </row>
        <row r="7">
          <cell r="D7" t="str">
            <v>Plast bindemiddel (akrylat, latex, epoxy osv)</v>
          </cell>
          <cell r="I7">
            <v>900</v>
          </cell>
          <cell r="J7" t="e">
            <v>#VALUE!</v>
          </cell>
          <cell r="Q7"/>
          <cell r="V7">
            <v>900</v>
          </cell>
          <cell r="W7" t="e">
            <v>#VALUE!</v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15">
        <row r="5">
          <cell r="D5"/>
          <cell r="I5" t="str">
            <v/>
          </cell>
          <cell r="J5" t="str">
            <v/>
          </cell>
          <cell r="R5"/>
          <cell r="W5" t="str">
            <v/>
          </cell>
          <cell r="X5" t="str">
            <v/>
          </cell>
        </row>
        <row r="6">
          <cell r="D6"/>
          <cell r="I6" t="str">
            <v/>
          </cell>
          <cell r="J6" t="str">
            <v/>
          </cell>
          <cell r="R6"/>
          <cell r="W6" t="str">
            <v/>
          </cell>
          <cell r="X6" t="str">
            <v/>
          </cell>
        </row>
        <row r="7">
          <cell r="D7"/>
          <cell r="I7" t="str">
            <v/>
          </cell>
          <cell r="J7" t="str">
            <v/>
          </cell>
          <cell r="R7"/>
          <cell r="W7" t="str">
            <v/>
          </cell>
          <cell r="X7" t="str">
            <v/>
          </cell>
        </row>
        <row r="8">
          <cell r="D8"/>
          <cell r="I8" t="str">
            <v/>
          </cell>
          <cell r="J8" t="str">
            <v/>
          </cell>
          <cell r="R8"/>
          <cell r="W8" t="str">
            <v/>
          </cell>
          <cell r="X8" t="str">
            <v/>
          </cell>
        </row>
        <row r="9">
          <cell r="D9"/>
          <cell r="I9" t="str">
            <v/>
          </cell>
          <cell r="J9" t="str">
            <v/>
          </cell>
          <cell r="R9"/>
          <cell r="W9" t="str">
            <v/>
          </cell>
          <cell r="X9" t="str">
            <v/>
          </cell>
        </row>
        <row r="10">
          <cell r="D10"/>
          <cell r="I10" t="str">
            <v/>
          </cell>
          <cell r="J10" t="str">
            <v/>
          </cell>
          <cell r="R10"/>
          <cell r="W10" t="str">
            <v/>
          </cell>
          <cell r="X10" t="str">
            <v/>
          </cell>
        </row>
        <row r="11">
          <cell r="D11"/>
          <cell r="I11" t="str">
            <v/>
          </cell>
          <cell r="J11" t="str">
            <v/>
          </cell>
          <cell r="R11"/>
          <cell r="W11" t="str">
            <v/>
          </cell>
          <cell r="X11" t="str">
            <v/>
          </cell>
        </row>
        <row r="12">
          <cell r="D12"/>
          <cell r="I12" t="str">
            <v/>
          </cell>
          <cell r="J12" t="str">
            <v/>
          </cell>
          <cell r="R12"/>
          <cell r="W12" t="str">
            <v/>
          </cell>
          <cell r="X12" t="str">
            <v/>
          </cell>
        </row>
        <row r="13">
          <cell r="D13"/>
          <cell r="I13" t="str">
            <v/>
          </cell>
          <cell r="J13" t="str">
            <v/>
          </cell>
          <cell r="R13"/>
          <cell r="W13" t="str">
            <v/>
          </cell>
          <cell r="X13" t="str">
            <v/>
          </cell>
        </row>
        <row r="14">
          <cell r="D14"/>
          <cell r="I14" t="str">
            <v/>
          </cell>
          <cell r="J14" t="str">
            <v/>
          </cell>
          <cell r="R14"/>
          <cell r="W14" t="str">
            <v/>
          </cell>
          <cell r="X14" t="str">
            <v/>
          </cell>
        </row>
        <row r="15">
          <cell r="D15"/>
          <cell r="I15" t="str">
            <v/>
          </cell>
          <cell r="J15" t="str">
            <v/>
          </cell>
          <cell r="R15"/>
          <cell r="W15" t="str">
            <v/>
          </cell>
          <cell r="X15" t="str">
            <v/>
          </cell>
        </row>
        <row r="16">
          <cell r="D16"/>
          <cell r="I16" t="str">
            <v/>
          </cell>
          <cell r="J16" t="str">
            <v/>
          </cell>
          <cell r="R16"/>
          <cell r="W16" t="str">
            <v/>
          </cell>
          <cell r="X16" t="str">
            <v/>
          </cell>
        </row>
        <row r="17">
          <cell r="D17"/>
          <cell r="I17" t="str">
            <v/>
          </cell>
          <cell r="J17" t="str">
            <v/>
          </cell>
          <cell r="R17"/>
          <cell r="W17" t="str">
            <v/>
          </cell>
          <cell r="X17" t="str">
            <v/>
          </cell>
        </row>
        <row r="18">
          <cell r="D18"/>
          <cell r="I18" t="str">
            <v/>
          </cell>
          <cell r="J18" t="str">
            <v/>
          </cell>
          <cell r="R18"/>
          <cell r="W18" t="str">
            <v/>
          </cell>
          <cell r="X18" t="str">
            <v/>
          </cell>
        </row>
        <row r="19">
          <cell r="D19"/>
          <cell r="I19" t="str">
            <v/>
          </cell>
          <cell r="J19" t="str">
            <v/>
          </cell>
          <cell r="R19"/>
          <cell r="W19" t="str">
            <v/>
          </cell>
          <cell r="X19" t="str">
            <v/>
          </cell>
        </row>
        <row r="20">
          <cell r="D20"/>
          <cell r="I20" t="str">
            <v/>
          </cell>
          <cell r="J20" t="str">
            <v/>
          </cell>
          <cell r="R20"/>
          <cell r="W20" t="str">
            <v/>
          </cell>
          <cell r="X20" t="str">
            <v/>
          </cell>
        </row>
        <row r="21">
          <cell r="D21"/>
          <cell r="I21" t="str">
            <v/>
          </cell>
          <cell r="J21" t="str">
            <v/>
          </cell>
          <cell r="R21"/>
          <cell r="W21" t="str">
            <v/>
          </cell>
          <cell r="X21" t="str">
            <v/>
          </cell>
        </row>
        <row r="22">
          <cell r="D22"/>
          <cell r="I22" t="str">
            <v/>
          </cell>
          <cell r="J22" t="str">
            <v/>
          </cell>
          <cell r="R22"/>
          <cell r="W22" t="str">
            <v/>
          </cell>
          <cell r="X22" t="str">
            <v/>
          </cell>
        </row>
        <row r="23">
          <cell r="D23"/>
          <cell r="I23" t="str">
            <v/>
          </cell>
          <cell r="J23" t="str">
            <v/>
          </cell>
          <cell r="R23"/>
          <cell r="W23" t="str">
            <v/>
          </cell>
          <cell r="X23" t="str">
            <v/>
          </cell>
        </row>
        <row r="24">
          <cell r="D24"/>
          <cell r="I24" t="str">
            <v/>
          </cell>
          <cell r="J24" t="str">
            <v/>
          </cell>
          <cell r="R24"/>
          <cell r="W24" t="str">
            <v/>
          </cell>
          <cell r="X24" t="str">
            <v/>
          </cell>
        </row>
        <row r="25">
          <cell r="D25"/>
          <cell r="I25" t="str">
            <v/>
          </cell>
          <cell r="J25" t="str">
            <v/>
          </cell>
          <cell r="R25"/>
          <cell r="W25" t="str">
            <v/>
          </cell>
          <cell r="X25" t="str">
            <v/>
          </cell>
        </row>
        <row r="26">
          <cell r="D26"/>
          <cell r="I26" t="str">
            <v/>
          </cell>
          <cell r="J26" t="str">
            <v/>
          </cell>
          <cell r="R26"/>
          <cell r="W26" t="str">
            <v/>
          </cell>
          <cell r="X26" t="str">
            <v/>
          </cell>
        </row>
        <row r="27">
          <cell r="D27"/>
          <cell r="I27" t="str">
            <v/>
          </cell>
          <cell r="J27" t="str">
            <v/>
          </cell>
          <cell r="R27"/>
          <cell r="W27" t="str">
            <v/>
          </cell>
          <cell r="X27" t="str">
            <v/>
          </cell>
        </row>
        <row r="28">
          <cell r="D28"/>
          <cell r="I28" t="str">
            <v/>
          </cell>
          <cell r="J28" t="str">
            <v/>
          </cell>
          <cell r="R28"/>
          <cell r="W28" t="str">
            <v/>
          </cell>
          <cell r="X28" t="str">
            <v/>
          </cell>
        </row>
        <row r="29">
          <cell r="D29"/>
          <cell r="I29" t="str">
            <v/>
          </cell>
          <cell r="J29" t="str">
            <v/>
          </cell>
          <cell r="R29"/>
          <cell r="W29" t="str">
            <v/>
          </cell>
          <cell r="X29" t="str">
            <v/>
          </cell>
        </row>
        <row r="30">
          <cell r="D30"/>
          <cell r="I30" t="str">
            <v/>
          </cell>
          <cell r="J30" t="str">
            <v/>
          </cell>
          <cell r="R30"/>
          <cell r="W30" t="str">
            <v/>
          </cell>
          <cell r="X30" t="str">
            <v/>
          </cell>
        </row>
        <row r="31">
          <cell r="D31"/>
          <cell r="I31" t="str">
            <v/>
          </cell>
          <cell r="J31" t="str">
            <v/>
          </cell>
          <cell r="R31"/>
          <cell r="W31" t="str">
            <v/>
          </cell>
          <cell r="X31" t="str">
            <v/>
          </cell>
        </row>
        <row r="32">
          <cell r="D32"/>
          <cell r="I32" t="str">
            <v/>
          </cell>
          <cell r="J32" t="str">
            <v/>
          </cell>
          <cell r="R32"/>
          <cell r="W32" t="str">
            <v/>
          </cell>
          <cell r="X32" t="str">
            <v/>
          </cell>
        </row>
        <row r="33">
          <cell r="D33"/>
          <cell r="I33" t="str">
            <v/>
          </cell>
          <cell r="J33" t="str">
            <v/>
          </cell>
          <cell r="R33"/>
          <cell r="W33" t="str">
            <v/>
          </cell>
          <cell r="X33" t="str">
            <v/>
          </cell>
        </row>
        <row r="34">
          <cell r="D34"/>
          <cell r="I34" t="str">
            <v/>
          </cell>
          <cell r="J34" t="str">
            <v/>
          </cell>
          <cell r="R34"/>
          <cell r="W34" t="str">
            <v/>
          </cell>
          <cell r="X34" t="str">
            <v/>
          </cell>
        </row>
        <row r="35">
          <cell r="D35"/>
          <cell r="I35" t="str">
            <v/>
          </cell>
          <cell r="J35" t="str">
            <v/>
          </cell>
          <cell r="R35"/>
          <cell r="W35" t="str">
            <v/>
          </cell>
          <cell r="X35" t="str">
            <v/>
          </cell>
        </row>
        <row r="36">
          <cell r="D36"/>
          <cell r="I36" t="str">
            <v/>
          </cell>
          <cell r="J36" t="str">
            <v/>
          </cell>
          <cell r="R36"/>
          <cell r="W36" t="str">
            <v/>
          </cell>
          <cell r="X36" t="str">
            <v/>
          </cell>
        </row>
        <row r="37">
          <cell r="D37"/>
          <cell r="I37" t="str">
            <v/>
          </cell>
          <cell r="J37" t="str">
            <v/>
          </cell>
          <cell r="R37"/>
          <cell r="W37" t="str">
            <v/>
          </cell>
          <cell r="X37" t="str">
            <v/>
          </cell>
        </row>
        <row r="38">
          <cell r="D38"/>
          <cell r="I38" t="str">
            <v/>
          </cell>
          <cell r="J38" t="str">
            <v/>
          </cell>
          <cell r="R38"/>
          <cell r="W38" t="str">
            <v/>
          </cell>
          <cell r="X38" t="str">
            <v/>
          </cell>
        </row>
        <row r="39">
          <cell r="D39"/>
          <cell r="I39" t="str">
            <v/>
          </cell>
          <cell r="J39" t="str">
            <v/>
          </cell>
          <cell r="R39"/>
          <cell r="W39" t="str">
            <v/>
          </cell>
          <cell r="X39" t="str">
            <v/>
          </cell>
        </row>
        <row r="40">
          <cell r="D40"/>
          <cell r="I40" t="str">
            <v/>
          </cell>
          <cell r="J40" t="str">
            <v/>
          </cell>
          <cell r="R40"/>
          <cell r="W40" t="str">
            <v/>
          </cell>
          <cell r="X40" t="str">
            <v/>
          </cell>
        </row>
        <row r="41">
          <cell r="D41"/>
          <cell r="I41" t="str">
            <v/>
          </cell>
          <cell r="J41" t="str">
            <v/>
          </cell>
          <cell r="R41"/>
          <cell r="W41" t="str">
            <v/>
          </cell>
          <cell r="X41" t="str">
            <v/>
          </cell>
        </row>
        <row r="42">
          <cell r="D42"/>
          <cell r="I42" t="str">
            <v/>
          </cell>
          <cell r="J42" t="str">
            <v/>
          </cell>
          <cell r="R42"/>
          <cell r="W42" t="str">
            <v/>
          </cell>
          <cell r="X42" t="str">
            <v/>
          </cell>
        </row>
        <row r="43">
          <cell r="D43"/>
          <cell r="I43" t="str">
            <v/>
          </cell>
          <cell r="J43" t="str">
            <v/>
          </cell>
          <cell r="R43"/>
          <cell r="W43" t="str">
            <v/>
          </cell>
          <cell r="X43" t="str">
            <v/>
          </cell>
        </row>
        <row r="44">
          <cell r="D44"/>
          <cell r="I44" t="str">
            <v/>
          </cell>
          <cell r="J44" t="str">
            <v/>
          </cell>
          <cell r="R44"/>
          <cell r="W44" t="str">
            <v/>
          </cell>
          <cell r="X44" t="str">
            <v/>
          </cell>
        </row>
        <row r="45">
          <cell r="D45"/>
          <cell r="I45" t="str">
            <v/>
          </cell>
          <cell r="J45" t="str">
            <v/>
          </cell>
          <cell r="R45"/>
          <cell r="W45" t="str">
            <v/>
          </cell>
          <cell r="X45" t="str">
            <v/>
          </cell>
        </row>
        <row r="46">
          <cell r="D46"/>
          <cell r="I46" t="str">
            <v/>
          </cell>
          <cell r="J46" t="str">
            <v/>
          </cell>
          <cell r="R46"/>
          <cell r="W46" t="str">
            <v/>
          </cell>
          <cell r="X46" t="str">
            <v/>
          </cell>
        </row>
        <row r="47">
          <cell r="D47"/>
          <cell r="I47" t="str">
            <v/>
          </cell>
          <cell r="J47" t="str">
            <v/>
          </cell>
          <cell r="R47"/>
          <cell r="W47" t="str">
            <v/>
          </cell>
          <cell r="X47" t="str">
            <v/>
          </cell>
        </row>
        <row r="48">
          <cell r="D48"/>
          <cell r="I48" t="str">
            <v/>
          </cell>
          <cell r="J48" t="str">
            <v/>
          </cell>
          <cell r="R48"/>
          <cell r="W48" t="str">
            <v/>
          </cell>
          <cell r="X48" t="str">
            <v/>
          </cell>
        </row>
        <row r="49">
          <cell r="D49"/>
          <cell r="I49" t="str">
            <v/>
          </cell>
          <cell r="J49" t="str">
            <v/>
          </cell>
          <cell r="R49"/>
          <cell r="W49" t="str">
            <v/>
          </cell>
          <cell r="X49" t="str">
            <v/>
          </cell>
        </row>
        <row r="50">
          <cell r="D50"/>
          <cell r="I50" t="str">
            <v/>
          </cell>
          <cell r="J50" t="str">
            <v/>
          </cell>
          <cell r="R50"/>
          <cell r="W50" t="str">
            <v/>
          </cell>
          <cell r="X50" t="str">
            <v/>
          </cell>
        </row>
      </sheetData>
      <sheetData sheetId="16">
        <row r="5">
          <cell r="D5"/>
          <cell r="I5">
            <v>1952</v>
          </cell>
          <cell r="J5" t="e">
            <v>#N/A</v>
          </cell>
          <cell r="Q5"/>
          <cell r="V5">
            <v>1952</v>
          </cell>
          <cell r="W5" t="e">
            <v>#N/A</v>
          </cell>
        </row>
        <row r="6">
          <cell r="D6"/>
          <cell r="I6">
            <v>1500</v>
          </cell>
          <cell r="J6" t="e">
            <v>#N/A</v>
          </cell>
          <cell r="Q6"/>
          <cell r="V6">
            <v>1500</v>
          </cell>
          <cell r="W6" t="e">
            <v>#N/A</v>
          </cell>
        </row>
        <row r="7">
          <cell r="D7"/>
          <cell r="I7">
            <v>1355</v>
          </cell>
          <cell r="J7" t="e">
            <v>#N/A</v>
          </cell>
          <cell r="Q7"/>
          <cell r="V7">
            <v>1355</v>
          </cell>
          <cell r="W7" t="e">
            <v>#N/A</v>
          </cell>
        </row>
        <row r="8">
          <cell r="D8" t="str">
            <v>Polypropylen</v>
          </cell>
          <cell r="I8">
            <v>1193</v>
          </cell>
          <cell r="J8" t="e">
            <v>#N/A</v>
          </cell>
          <cell r="Q8" t="str">
            <v>Polypropylen</v>
          </cell>
          <cell r="V8">
            <v>1193</v>
          </cell>
          <cell r="W8" t="e">
            <v>#N/A</v>
          </cell>
        </row>
        <row r="9">
          <cell r="D9"/>
          <cell r="I9">
            <v>835</v>
          </cell>
          <cell r="J9" t="e">
            <v>#N/A</v>
          </cell>
          <cell r="Q9"/>
          <cell r="V9">
            <v>835</v>
          </cell>
          <cell r="W9" t="e">
            <v>#N/A</v>
          </cell>
        </row>
        <row r="10">
          <cell r="D10"/>
          <cell r="I10">
            <v>700</v>
          </cell>
          <cell r="J10" t="e">
            <v>#N/A</v>
          </cell>
          <cell r="Q10"/>
          <cell r="V10">
            <v>700</v>
          </cell>
          <cell r="W10" t="e">
            <v>#N/A</v>
          </cell>
        </row>
        <row r="11">
          <cell r="D11"/>
          <cell r="I11">
            <v>400</v>
          </cell>
          <cell r="J11" t="e">
            <v>#N/A</v>
          </cell>
          <cell r="Q11"/>
          <cell r="V11">
            <v>400</v>
          </cell>
          <cell r="W11" t="e">
            <v>#N/A</v>
          </cell>
        </row>
        <row r="12">
          <cell r="D12"/>
          <cell r="I12">
            <v>400</v>
          </cell>
          <cell r="J12" t="e">
            <v>#N/A</v>
          </cell>
          <cell r="Q12" t="str">
            <v>Polypropylen</v>
          </cell>
          <cell r="V12">
            <v>400</v>
          </cell>
          <cell r="W12" t="e">
            <v>#N/A</v>
          </cell>
        </row>
        <row r="13">
          <cell r="D13"/>
          <cell r="I13">
            <v>300</v>
          </cell>
          <cell r="J13" t="e">
            <v>#VALUE!</v>
          </cell>
          <cell r="Q13"/>
          <cell r="V13">
            <v>300</v>
          </cell>
          <cell r="W13" t="e">
            <v>#N/A</v>
          </cell>
        </row>
        <row r="14">
          <cell r="D14" t="str">
            <v>Polypropylen</v>
          </cell>
          <cell r="I14">
            <v>238</v>
          </cell>
          <cell r="J14" t="e">
            <v>#N/A</v>
          </cell>
          <cell r="Q14" t="str">
            <v>Polypropylen</v>
          </cell>
          <cell r="V14">
            <v>238</v>
          </cell>
          <cell r="W14" t="e">
            <v>#N/A</v>
          </cell>
        </row>
        <row r="15">
          <cell r="D15"/>
          <cell r="I15">
            <v>200</v>
          </cell>
          <cell r="J15" t="e">
            <v>#N/A</v>
          </cell>
          <cell r="Q15"/>
          <cell r="V15">
            <v>200</v>
          </cell>
          <cell r="W15" t="e">
            <v>#N/A</v>
          </cell>
        </row>
        <row r="16">
          <cell r="D16"/>
          <cell r="I16">
            <v>0</v>
          </cell>
          <cell r="J16" t="e">
            <v>#VALUE!</v>
          </cell>
          <cell r="Q16"/>
          <cell r="V16" t="str">
            <v/>
          </cell>
          <cell r="W16" t="str">
            <v/>
          </cell>
        </row>
        <row r="17">
          <cell r="D17"/>
          <cell r="I17">
            <v>200</v>
          </cell>
          <cell r="J17" t="e">
            <v>#N/A</v>
          </cell>
          <cell r="Q17"/>
          <cell r="V17">
            <v>200</v>
          </cell>
          <cell r="W17" t="e">
            <v>#N/A</v>
          </cell>
        </row>
        <row r="18">
          <cell r="D18" t="str">
            <v>Polypropylen</v>
          </cell>
          <cell r="I18">
            <v>134</v>
          </cell>
          <cell r="J18" t="e">
            <v>#N/A</v>
          </cell>
          <cell r="Q18" t="str">
            <v>Polypropylen</v>
          </cell>
          <cell r="V18">
            <v>134</v>
          </cell>
          <cell r="W18" t="e">
            <v>#N/A</v>
          </cell>
        </row>
        <row r="19">
          <cell r="D19" t="str">
            <v>Polypropylen</v>
          </cell>
          <cell r="I19">
            <v>134</v>
          </cell>
          <cell r="J19" t="e">
            <v>#N/A</v>
          </cell>
          <cell r="Q19" t="str">
            <v>Polypropylen</v>
          </cell>
          <cell r="V19">
            <v>134</v>
          </cell>
          <cell r="W19" t="e">
            <v>#N/A</v>
          </cell>
        </row>
        <row r="20">
          <cell r="D20"/>
          <cell r="I20">
            <v>0</v>
          </cell>
          <cell r="J20" t="e">
            <v>#VALUE!</v>
          </cell>
          <cell r="Q20"/>
          <cell r="V20" t="str">
            <v/>
          </cell>
          <cell r="W20" t="str">
            <v/>
          </cell>
        </row>
        <row r="21">
          <cell r="D21" t="str">
            <v>Polypropylen</v>
          </cell>
          <cell r="I21">
            <v>92</v>
          </cell>
          <cell r="J21" t="e">
            <v>#N/A</v>
          </cell>
          <cell r="Q21" t="str">
            <v>Polypropylen</v>
          </cell>
          <cell r="V21">
            <v>92</v>
          </cell>
          <cell r="W21" t="e">
            <v>#N/A</v>
          </cell>
        </row>
        <row r="22">
          <cell r="D22"/>
          <cell r="I22">
            <v>0</v>
          </cell>
          <cell r="J22" t="e">
            <v>#N/A</v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17">
        <row r="5">
          <cell r="D5" t="str">
            <v>PVC</v>
          </cell>
          <cell r="I5">
            <v>1000</v>
          </cell>
          <cell r="J5" t="e">
            <v>#N/A</v>
          </cell>
          <cell r="Q5" t="str">
            <v>PVC</v>
          </cell>
          <cell r="V5">
            <v>1000</v>
          </cell>
          <cell r="W5" t="e">
            <v>#N/A</v>
          </cell>
        </row>
        <row r="6">
          <cell r="D6" t="str">
            <v>PC-ABS Polycarbonate/Acrylonitrile Butadiene Styrene</v>
          </cell>
          <cell r="I6">
            <v>350</v>
          </cell>
          <cell r="J6" t="e">
            <v>#N/A</v>
          </cell>
          <cell r="Q6" t="str">
            <v>PC-ABS Polycarbonate/Acrylonitrile Butadiene Styrene</v>
          </cell>
          <cell r="V6">
            <v>350</v>
          </cell>
          <cell r="W6" t="e">
            <v>#N/A</v>
          </cell>
        </row>
        <row r="7">
          <cell r="D7" t="str">
            <v>PC-ABS Polycarbonate/Acrylonitrile Butadiene Styrene</v>
          </cell>
          <cell r="I7">
            <v>100</v>
          </cell>
          <cell r="J7" t="e">
            <v>#N/A</v>
          </cell>
          <cell r="Q7" t="str">
            <v>PC-ABS Polycarbonate/Acrylonitrile Butadiene Styrene</v>
          </cell>
          <cell r="V7">
            <v>100</v>
          </cell>
          <cell r="W7" t="e">
            <v>#N/A</v>
          </cell>
        </row>
        <row r="8">
          <cell r="D8" t="str">
            <v>Polypropylen</v>
          </cell>
          <cell r="I8">
            <v>190</v>
          </cell>
          <cell r="J8" t="e">
            <v>#N/A</v>
          </cell>
          <cell r="Q8" t="str">
            <v>Polypropylen</v>
          </cell>
          <cell r="V8">
            <v>190</v>
          </cell>
          <cell r="W8" t="e">
            <v>#N/A</v>
          </cell>
        </row>
        <row r="9">
          <cell r="D9" t="str">
            <v>Polypropylen</v>
          </cell>
          <cell r="I9" t="str">
            <v>64 x 450</v>
          </cell>
          <cell r="J9" t="e">
            <v>#VALUE!</v>
          </cell>
          <cell r="Q9" t="str">
            <v>Polypropylen</v>
          </cell>
          <cell r="V9" t="str">
            <v>64 x 450</v>
          </cell>
          <cell r="W9" t="e">
            <v>#VALUE!</v>
          </cell>
        </row>
        <row r="10">
          <cell r="D10" t="str">
            <v>ABS Acrylonitrile Butadiene Styrene</v>
          </cell>
          <cell r="I10" t="str">
            <v>7 x 66</v>
          </cell>
          <cell r="J10" t="e">
            <v>#VALUE!</v>
          </cell>
          <cell r="Q10" t="str">
            <v>ABS Acrylonitrile Butadiene Styrene</v>
          </cell>
          <cell r="V10" t="str">
            <v>7 x 66</v>
          </cell>
          <cell r="W10" t="e">
            <v>#VALUE!</v>
          </cell>
        </row>
        <row r="11">
          <cell r="D11" t="str">
            <v>ABS Acrylonitrile Butadiene Styrene</v>
          </cell>
          <cell r="I11" t="str">
            <v>1,6 x 25</v>
          </cell>
          <cell r="J11" t="e">
            <v>#VALUE!</v>
          </cell>
          <cell r="Q11" t="str">
            <v>ABS Acrylonitrile Butadiene Styrene</v>
          </cell>
          <cell r="V11" t="str">
            <v>1,6 x 25</v>
          </cell>
          <cell r="W11" t="e">
            <v>#VALUE!</v>
          </cell>
        </row>
        <row r="12">
          <cell r="D12" t="str">
            <v>Akryl</v>
          </cell>
          <cell r="I12" t="str">
            <v>1,4 x 33</v>
          </cell>
          <cell r="J12" t="e">
            <v>#VALUE!</v>
          </cell>
          <cell r="Q12" t="str">
            <v>Akryl</v>
          </cell>
          <cell r="V12" t="str">
            <v>1,4 x 33</v>
          </cell>
          <cell r="W12" t="e">
            <v>#VALUE!</v>
          </cell>
        </row>
        <row r="13">
          <cell r="D13"/>
          <cell r="I13" t="str">
            <v>7,8 x 26</v>
          </cell>
          <cell r="J13" t="e">
            <v>#VALUE!</v>
          </cell>
          <cell r="Q13"/>
          <cell r="V13" t="str">
            <v>7,8 x 26</v>
          </cell>
          <cell r="W13" t="e">
            <v>#VALUE!</v>
          </cell>
        </row>
        <row r="14">
          <cell r="D14" t="str">
            <v>Polypropylen/SEBS (Styrene-Ethylene-Butylene-Styrene) 78%/13,8%</v>
          </cell>
          <cell r="I14" t="str">
            <v>5,8 x 58</v>
          </cell>
          <cell r="J14" t="e">
            <v>#VALUE!</v>
          </cell>
          <cell r="Q14" t="str">
            <v>SEBS (Styrene-Ethylene-Butylene-Styrene)</v>
          </cell>
          <cell r="V14" t="str">
            <v>5,8 x 58</v>
          </cell>
          <cell r="W14" t="e">
            <v>#VALUE!</v>
          </cell>
        </row>
        <row r="15">
          <cell r="D15" t="str">
            <v>ABS Acrylonitrile Butadiene Styrene</v>
          </cell>
          <cell r="I15" t="str">
            <v>1,4 x 119</v>
          </cell>
          <cell r="J15" t="e">
            <v>#VALUE!</v>
          </cell>
          <cell r="Q15" t="str">
            <v>ABS Acrylonitrile Butadiene Styrene</v>
          </cell>
          <cell r="V15" t="str">
            <v>1,4 x 119</v>
          </cell>
          <cell r="W15" t="e">
            <v>#VALUE!</v>
          </cell>
        </row>
        <row r="16">
          <cell r="D16" t="str">
            <v>Polypropylen</v>
          </cell>
          <cell r="I16" t="str">
            <v>2,4 x 42</v>
          </cell>
          <cell r="J16" t="e">
            <v>#VALUE!</v>
          </cell>
          <cell r="Q16" t="str">
            <v>Polypropylen/SEBS (Styrene-Ethylene-Butylene-Styrene) 78%/13,8%</v>
          </cell>
          <cell r="V16" t="str">
            <v>2,4 x 42</v>
          </cell>
          <cell r="W16" t="e">
            <v>#VALUE!</v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18">
        <row r="5">
          <cell r="D5"/>
          <cell r="I5" t="str">
            <v/>
          </cell>
          <cell r="J5" t="str">
            <v/>
          </cell>
          <cell r="Q5"/>
          <cell r="W5" t="str">
            <v/>
          </cell>
        </row>
        <row r="6">
          <cell r="D6"/>
          <cell r="I6" t="str">
            <v/>
          </cell>
          <cell r="J6" t="str">
            <v/>
          </cell>
          <cell r="Q6"/>
          <cell r="W6" t="str">
            <v/>
          </cell>
        </row>
        <row r="7">
          <cell r="D7"/>
          <cell r="I7" t="str">
            <v/>
          </cell>
          <cell r="J7" t="str">
            <v/>
          </cell>
          <cell r="Q7"/>
          <cell r="W7" t="str">
            <v/>
          </cell>
        </row>
        <row r="8">
          <cell r="D8"/>
          <cell r="I8" t="str">
            <v/>
          </cell>
          <cell r="J8" t="str">
            <v/>
          </cell>
          <cell r="Q8"/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W50" t="str">
            <v/>
          </cell>
        </row>
      </sheetData>
      <sheetData sheetId="19">
        <row r="5">
          <cell r="D5"/>
          <cell r="I5" t="str">
            <v/>
          </cell>
          <cell r="J5" t="str">
            <v/>
          </cell>
          <cell r="Q5"/>
          <cell r="V5" t="str">
            <v/>
          </cell>
          <cell r="W5" t="str">
            <v/>
          </cell>
        </row>
        <row r="6">
          <cell r="D6"/>
          <cell r="I6" t="str">
            <v/>
          </cell>
          <cell r="J6" t="str">
            <v/>
          </cell>
          <cell r="Q6"/>
          <cell r="V6" t="str">
            <v/>
          </cell>
          <cell r="W6" t="str">
            <v/>
          </cell>
        </row>
        <row r="7">
          <cell r="D7"/>
          <cell r="I7" t="str">
            <v/>
          </cell>
          <cell r="J7" t="str">
            <v/>
          </cell>
          <cell r="Q7"/>
          <cell r="V7" t="str">
            <v/>
          </cell>
          <cell r="W7" t="str">
            <v/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  <sheetData sheetId="20">
        <row r="5">
          <cell r="D5"/>
          <cell r="I5" t="str">
            <v/>
          </cell>
          <cell r="J5" t="str">
            <v/>
          </cell>
          <cell r="Q5"/>
          <cell r="V5" t="str">
            <v/>
          </cell>
          <cell r="W5" t="str">
            <v/>
          </cell>
        </row>
        <row r="6">
          <cell r="D6"/>
          <cell r="I6" t="str">
            <v/>
          </cell>
          <cell r="J6" t="str">
            <v/>
          </cell>
          <cell r="Q6"/>
          <cell r="V6" t="str">
            <v/>
          </cell>
          <cell r="W6" t="str">
            <v/>
          </cell>
        </row>
        <row r="7">
          <cell r="D7"/>
          <cell r="I7" t="str">
            <v/>
          </cell>
          <cell r="J7" t="str">
            <v/>
          </cell>
          <cell r="Q7"/>
          <cell r="V7" t="str">
            <v/>
          </cell>
          <cell r="W7" t="str">
            <v/>
          </cell>
        </row>
        <row r="8">
          <cell r="D8"/>
          <cell r="I8" t="str">
            <v/>
          </cell>
          <cell r="J8" t="str">
            <v/>
          </cell>
          <cell r="Q8"/>
          <cell r="V8" t="str">
            <v/>
          </cell>
          <cell r="W8" t="str">
            <v/>
          </cell>
        </row>
        <row r="9">
          <cell r="D9"/>
          <cell r="I9" t="str">
            <v/>
          </cell>
          <cell r="J9" t="str">
            <v/>
          </cell>
          <cell r="Q9"/>
          <cell r="V9" t="str">
            <v/>
          </cell>
          <cell r="W9" t="str">
            <v/>
          </cell>
        </row>
        <row r="10">
          <cell r="D10"/>
          <cell r="I10" t="str">
            <v/>
          </cell>
          <cell r="J10" t="str">
            <v/>
          </cell>
          <cell r="Q10"/>
          <cell r="V10" t="str">
            <v/>
          </cell>
          <cell r="W10" t="str">
            <v/>
          </cell>
        </row>
        <row r="11">
          <cell r="D11"/>
          <cell r="I11" t="str">
            <v/>
          </cell>
          <cell r="J11" t="str">
            <v/>
          </cell>
          <cell r="Q11"/>
          <cell r="V11" t="str">
            <v/>
          </cell>
          <cell r="W11" t="str">
            <v/>
          </cell>
        </row>
        <row r="12">
          <cell r="D12"/>
          <cell r="I12" t="str">
            <v/>
          </cell>
          <cell r="J12" t="str">
            <v/>
          </cell>
          <cell r="Q12"/>
          <cell r="V12" t="str">
            <v/>
          </cell>
          <cell r="W12" t="str">
            <v/>
          </cell>
        </row>
        <row r="13">
          <cell r="D13"/>
          <cell r="I13" t="str">
            <v/>
          </cell>
          <cell r="J13" t="str">
            <v/>
          </cell>
          <cell r="Q13"/>
          <cell r="V13" t="str">
            <v/>
          </cell>
          <cell r="W13" t="str">
            <v/>
          </cell>
        </row>
        <row r="14">
          <cell r="D14"/>
          <cell r="I14" t="str">
            <v/>
          </cell>
          <cell r="J14" t="str">
            <v/>
          </cell>
          <cell r="Q14"/>
          <cell r="V14" t="str">
            <v/>
          </cell>
          <cell r="W14" t="str">
            <v/>
          </cell>
        </row>
        <row r="15">
          <cell r="D15"/>
          <cell r="I15" t="str">
            <v/>
          </cell>
          <cell r="J15" t="str">
            <v/>
          </cell>
          <cell r="Q15"/>
          <cell r="V15" t="str">
            <v/>
          </cell>
          <cell r="W15" t="str">
            <v/>
          </cell>
        </row>
        <row r="16">
          <cell r="D16"/>
          <cell r="I16" t="str">
            <v/>
          </cell>
          <cell r="J16" t="str">
            <v/>
          </cell>
          <cell r="Q16"/>
          <cell r="V16" t="str">
            <v/>
          </cell>
          <cell r="W16" t="str">
            <v/>
          </cell>
        </row>
        <row r="17">
          <cell r="D17"/>
          <cell r="I17" t="str">
            <v/>
          </cell>
          <cell r="J17" t="str">
            <v/>
          </cell>
          <cell r="Q17"/>
          <cell r="V17" t="str">
            <v/>
          </cell>
          <cell r="W17" t="str">
            <v/>
          </cell>
        </row>
        <row r="18">
          <cell r="D18"/>
          <cell r="I18" t="str">
            <v/>
          </cell>
          <cell r="J18" t="str">
            <v/>
          </cell>
          <cell r="Q18"/>
          <cell r="V18" t="str">
            <v/>
          </cell>
          <cell r="W18" t="str">
            <v/>
          </cell>
        </row>
        <row r="19">
          <cell r="D19"/>
          <cell r="I19" t="str">
            <v/>
          </cell>
          <cell r="J19" t="str">
            <v/>
          </cell>
          <cell r="Q19"/>
          <cell r="V19" t="str">
            <v/>
          </cell>
          <cell r="W19" t="str">
            <v/>
          </cell>
        </row>
        <row r="20">
          <cell r="D20"/>
          <cell r="I20" t="str">
            <v/>
          </cell>
          <cell r="J20" t="str">
            <v/>
          </cell>
          <cell r="Q20"/>
          <cell r="V20" t="str">
            <v/>
          </cell>
          <cell r="W20" t="str">
            <v/>
          </cell>
        </row>
        <row r="21">
          <cell r="D21"/>
          <cell r="I21" t="str">
            <v/>
          </cell>
          <cell r="J21" t="str">
            <v/>
          </cell>
          <cell r="Q21"/>
          <cell r="V21" t="str">
            <v/>
          </cell>
          <cell r="W21" t="str">
            <v/>
          </cell>
        </row>
        <row r="22">
          <cell r="D22"/>
          <cell r="I22" t="str">
            <v/>
          </cell>
          <cell r="J22" t="str">
            <v/>
          </cell>
          <cell r="Q22"/>
          <cell r="V22" t="str">
            <v/>
          </cell>
          <cell r="W22" t="str">
            <v/>
          </cell>
        </row>
        <row r="23">
          <cell r="D23"/>
          <cell r="I23" t="str">
            <v/>
          </cell>
          <cell r="J23" t="str">
            <v/>
          </cell>
          <cell r="Q23"/>
          <cell r="V23" t="str">
            <v/>
          </cell>
          <cell r="W23" t="str">
            <v/>
          </cell>
        </row>
        <row r="24">
          <cell r="D24"/>
          <cell r="I24" t="str">
            <v/>
          </cell>
          <cell r="J24" t="str">
            <v/>
          </cell>
          <cell r="Q24"/>
          <cell r="V24" t="str">
            <v/>
          </cell>
          <cell r="W24" t="str">
            <v/>
          </cell>
        </row>
        <row r="25">
          <cell r="D25"/>
          <cell r="I25" t="str">
            <v/>
          </cell>
          <cell r="J25" t="str">
            <v/>
          </cell>
          <cell r="Q25"/>
          <cell r="V25" t="str">
            <v/>
          </cell>
          <cell r="W25" t="str">
            <v/>
          </cell>
        </row>
        <row r="26">
          <cell r="D26"/>
          <cell r="I26" t="str">
            <v/>
          </cell>
          <cell r="J26" t="str">
            <v/>
          </cell>
          <cell r="Q26"/>
          <cell r="V26" t="str">
            <v/>
          </cell>
          <cell r="W26" t="str">
            <v/>
          </cell>
        </row>
        <row r="27">
          <cell r="D27"/>
          <cell r="I27" t="str">
            <v/>
          </cell>
          <cell r="J27" t="str">
            <v/>
          </cell>
          <cell r="Q27"/>
          <cell r="V27" t="str">
            <v/>
          </cell>
          <cell r="W27" t="str">
            <v/>
          </cell>
        </row>
        <row r="28">
          <cell r="D28"/>
          <cell r="I28" t="str">
            <v/>
          </cell>
          <cell r="J28" t="str">
            <v/>
          </cell>
          <cell r="Q28"/>
          <cell r="V28" t="str">
            <v/>
          </cell>
          <cell r="W28" t="str">
            <v/>
          </cell>
        </row>
        <row r="29">
          <cell r="D29"/>
          <cell r="I29" t="str">
            <v/>
          </cell>
          <cell r="J29" t="str">
            <v/>
          </cell>
          <cell r="Q29"/>
          <cell r="V29" t="str">
            <v/>
          </cell>
          <cell r="W29" t="str">
            <v/>
          </cell>
        </row>
        <row r="30">
          <cell r="D30"/>
          <cell r="I30" t="str">
            <v/>
          </cell>
          <cell r="J30" t="str">
            <v/>
          </cell>
          <cell r="Q30"/>
          <cell r="V30" t="str">
            <v/>
          </cell>
          <cell r="W30" t="str">
            <v/>
          </cell>
        </row>
        <row r="31">
          <cell r="D31"/>
          <cell r="I31" t="str">
            <v/>
          </cell>
          <cell r="J31" t="str">
            <v/>
          </cell>
          <cell r="Q31"/>
          <cell r="V31" t="str">
            <v/>
          </cell>
          <cell r="W31" t="str">
            <v/>
          </cell>
        </row>
        <row r="32">
          <cell r="D32"/>
          <cell r="I32" t="str">
            <v/>
          </cell>
          <cell r="J32" t="str">
            <v/>
          </cell>
          <cell r="Q32"/>
          <cell r="V32" t="str">
            <v/>
          </cell>
          <cell r="W32" t="str">
            <v/>
          </cell>
        </row>
        <row r="33">
          <cell r="D33"/>
          <cell r="I33" t="str">
            <v/>
          </cell>
          <cell r="J33" t="str">
            <v/>
          </cell>
          <cell r="Q33"/>
          <cell r="V33" t="str">
            <v/>
          </cell>
          <cell r="W33" t="str">
            <v/>
          </cell>
        </row>
        <row r="34">
          <cell r="D34"/>
          <cell r="I34" t="str">
            <v/>
          </cell>
          <cell r="J34" t="str">
            <v/>
          </cell>
          <cell r="Q34"/>
          <cell r="V34" t="str">
            <v/>
          </cell>
          <cell r="W34" t="str">
            <v/>
          </cell>
        </row>
        <row r="35">
          <cell r="D35"/>
          <cell r="I35" t="str">
            <v/>
          </cell>
          <cell r="J35" t="str">
            <v/>
          </cell>
          <cell r="Q35"/>
          <cell r="V35" t="str">
            <v/>
          </cell>
          <cell r="W35" t="str">
            <v/>
          </cell>
        </row>
        <row r="36">
          <cell r="D36"/>
          <cell r="I36" t="str">
            <v/>
          </cell>
          <cell r="J36" t="str">
            <v/>
          </cell>
          <cell r="Q36"/>
          <cell r="V36" t="str">
            <v/>
          </cell>
          <cell r="W36" t="str">
            <v/>
          </cell>
        </row>
        <row r="37">
          <cell r="D37"/>
          <cell r="I37" t="str">
            <v/>
          </cell>
          <cell r="J37" t="str">
            <v/>
          </cell>
          <cell r="Q37"/>
          <cell r="V37" t="str">
            <v/>
          </cell>
          <cell r="W37" t="str">
            <v/>
          </cell>
        </row>
        <row r="38">
          <cell r="D38"/>
          <cell r="I38" t="str">
            <v/>
          </cell>
          <cell r="J38" t="str">
            <v/>
          </cell>
          <cell r="Q38"/>
          <cell r="V38" t="str">
            <v/>
          </cell>
          <cell r="W38" t="str">
            <v/>
          </cell>
        </row>
        <row r="39">
          <cell r="D39"/>
          <cell r="I39" t="str">
            <v/>
          </cell>
          <cell r="J39" t="str">
            <v/>
          </cell>
          <cell r="Q39"/>
          <cell r="V39" t="str">
            <v/>
          </cell>
          <cell r="W39" t="str">
            <v/>
          </cell>
        </row>
        <row r="40">
          <cell r="D40"/>
          <cell r="I40" t="str">
            <v/>
          </cell>
          <cell r="J40" t="str">
            <v/>
          </cell>
          <cell r="Q40"/>
          <cell r="V40" t="str">
            <v/>
          </cell>
          <cell r="W40" t="str">
            <v/>
          </cell>
        </row>
        <row r="41">
          <cell r="D41"/>
          <cell r="I41" t="str">
            <v/>
          </cell>
          <cell r="J41" t="str">
            <v/>
          </cell>
          <cell r="Q41"/>
          <cell r="V41" t="str">
            <v/>
          </cell>
          <cell r="W41" t="str">
            <v/>
          </cell>
        </row>
        <row r="42">
          <cell r="D42"/>
          <cell r="I42" t="str">
            <v/>
          </cell>
          <cell r="J42" t="str">
            <v/>
          </cell>
          <cell r="Q42"/>
          <cell r="V42" t="str">
            <v/>
          </cell>
          <cell r="W42" t="str">
            <v/>
          </cell>
        </row>
        <row r="43">
          <cell r="D43"/>
          <cell r="I43" t="str">
            <v/>
          </cell>
          <cell r="J43" t="str">
            <v/>
          </cell>
          <cell r="Q43"/>
          <cell r="V43" t="str">
            <v/>
          </cell>
          <cell r="W43" t="str">
            <v/>
          </cell>
        </row>
        <row r="44">
          <cell r="D44"/>
          <cell r="I44" t="str">
            <v/>
          </cell>
          <cell r="J44" t="str">
            <v/>
          </cell>
          <cell r="Q44"/>
          <cell r="V44" t="str">
            <v/>
          </cell>
          <cell r="W44" t="str">
            <v/>
          </cell>
        </row>
        <row r="45">
          <cell r="D45"/>
          <cell r="I45" t="str">
            <v/>
          </cell>
          <cell r="J45" t="str">
            <v/>
          </cell>
          <cell r="Q45"/>
          <cell r="V45" t="str">
            <v/>
          </cell>
          <cell r="W45" t="str">
            <v/>
          </cell>
        </row>
        <row r="46">
          <cell r="D46"/>
          <cell r="I46" t="str">
            <v/>
          </cell>
          <cell r="J46" t="str">
            <v/>
          </cell>
          <cell r="Q46"/>
          <cell r="V46" t="str">
            <v/>
          </cell>
          <cell r="W46" t="str">
            <v/>
          </cell>
        </row>
        <row r="47">
          <cell r="D47"/>
          <cell r="I47" t="str">
            <v/>
          </cell>
          <cell r="J47" t="str">
            <v/>
          </cell>
          <cell r="Q47"/>
          <cell r="V47" t="str">
            <v/>
          </cell>
          <cell r="W47" t="str">
            <v/>
          </cell>
        </row>
        <row r="48">
          <cell r="D48"/>
          <cell r="I48" t="str">
            <v/>
          </cell>
          <cell r="J48" t="str">
            <v/>
          </cell>
          <cell r="Q48"/>
          <cell r="V48" t="str">
            <v/>
          </cell>
          <cell r="W48" t="str">
            <v/>
          </cell>
        </row>
        <row r="49">
          <cell r="D49"/>
          <cell r="I49" t="str">
            <v/>
          </cell>
          <cell r="J49" t="str">
            <v/>
          </cell>
          <cell r="Q49"/>
          <cell r="V49" t="str">
            <v/>
          </cell>
          <cell r="W49" t="str">
            <v/>
          </cell>
        </row>
        <row r="50">
          <cell r="D50"/>
          <cell r="I50" t="str">
            <v/>
          </cell>
          <cell r="J50" t="str">
            <v/>
          </cell>
          <cell r="Q50"/>
          <cell r="V50" t="str">
            <v/>
          </cell>
          <cell r="W50" t="str">
            <v/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ra Holand Hey" refreshedDate="46038.550128009258" createdVersion="8" refreshedVersion="8" minRefreshableVersion="3" recordCount="114" xr:uid="{48263F1D-9490-814C-9B60-FAE612E04248}">
  <cacheSource type="worksheet">
    <worksheetSource name="Tabell1"/>
  </cacheSource>
  <cacheFields count="22">
    <cacheField name="xx Bygningsdel" numFmtId="0">
      <sharedItems containsBlank="1" count="9">
        <s v="Velg bygningsdel"/>
        <s v="21 Fundamenter" u="1"/>
        <s v="23 Yttervegger" u="1"/>
        <s v="24 Innervegger" u="1"/>
        <s v="25 Dekker" u="1"/>
        <s v="252 Gulv på grunn, bunnplate" u="1"/>
        <s v="253 Oppforet gulv" u="1"/>
        <s v="26 Yttertak" u="1"/>
        <m u="1"/>
      </sharedItems>
    </cacheField>
    <cacheField name="Tillenggsinformasjon om bygningsprodukt" numFmtId="0">
      <sharedItems containsNonDate="0" containsString="0" containsBlank="1"/>
    </cacheField>
    <cacheField name="Bygningsprodukt" numFmtId="0">
      <sharedItems containsNonDate="0" containsString="0" containsBlank="1"/>
    </cacheField>
    <cacheField name="Plastandel (%)" numFmtId="0">
      <sharedItems containsNonDate="0" containsString="0" containsBlank="1"/>
    </cacheField>
    <cacheField name="Totalvekt for bygningskomponenten (kg)" numFmtId="0">
      <sharedItems containsNonDate="0" containsString="0" containsBlank="1"/>
    </cacheField>
    <cacheField name="Plast-Vekt (kg)" numFmtId="0">
      <sharedItems containsSemiMixedTypes="0" containsString="0" containsNumber="1" containsInteger="1" minValue="0" maxValue="0"/>
    </cacheField>
    <cacheField name="a" numFmtId="0">
      <sharedItems containsNonDate="0" containsString="0" containsBlank="1"/>
    </cacheField>
    <cacheField name="Hvilket opphav har plast-produktet?" numFmtId="0">
      <sharedItems containsBlank="1" count="9">
        <s v="Ny fossil"/>
        <s v="Ny biobasert"/>
        <s v="Gjenvunnet"/>
        <s v="Overskudd"/>
        <s v="Ombrukt"/>
        <s v="Bevart"/>
        <s v="Velg"/>
        <s v="Velg tiltak" u="1"/>
        <m u="1"/>
      </sharedItems>
    </cacheField>
    <cacheField name="Inneholder produktet miljøgifter?" numFmtId="2">
      <sharedItems containsBlank="1"/>
    </cacheField>
    <cacheField name="Beskriv formålet med plasten med ord." numFmtId="1">
      <sharedItems/>
    </cacheField>
    <cacheField name="a3" numFmtId="0">
      <sharedItems containsNonDate="0" containsString="0" containsBlank="1"/>
    </cacheField>
    <cacheField name="Er produktet av ren plast eller er plasten blandet inn i et produkt?" numFmtId="0">
      <sharedItems containsBlank="1"/>
    </cacheField>
    <cacheField name="Begrunnelse for valg av end of life" numFmtId="0">
      <sharedItems containsBlank="1"/>
    </cacheField>
    <cacheField name="Kan plasten defineres som sirkulær?" numFmtId="0">
      <sharedItems containsBlank="1"/>
    </cacheField>
    <cacheField name="Eventuelle kommentarer" numFmtId="2">
      <sharedItems containsNonDate="0" containsString="0" containsBlank="1"/>
    </cacheField>
    <cacheField name="a2" numFmtId="2">
      <sharedItems containsNonDate="0" containsString="0" containsBlank="1"/>
    </cacheField>
    <cacheField name="Ny plast" numFmtId="0">
      <sharedItems containsSemiMixedTypes="0" containsString="0" containsNumber="1" containsInteger="1" minValue="0" maxValue="0"/>
    </cacheField>
    <cacheField name="Sirkulær plast" numFmtId="2">
      <sharedItems containsSemiMixedTypes="0" containsString="0" containsNumber="1" containsInteger="1" minValue="0" maxValue="0"/>
    </cacheField>
    <cacheField name="Lukket kretsløp" numFmtId="2">
      <sharedItems containsSemiMixedTypes="0" containsString="0" containsNumber="1" containsInteger="1" minValue="0" maxValue="0"/>
    </cacheField>
    <cacheField name="Ikke lukket kretsløp" numFmtId="2">
      <sharedItems containsSemiMixedTypes="0" containsString="0" containsNumber="1" containsInteger="1" minValue="0" maxValue="0"/>
    </cacheField>
    <cacheField name="Fri for miljøgifter" numFmtId="2">
      <sharedItems containsSemiMixedTypes="0" containsString="0" containsNumber="1" containsInteger="1" minValue="0" maxValue="0"/>
    </cacheField>
    <cacheField name="Ikke fri for miljøgifter" numFmtId="2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m/>
    <m/>
    <m/>
    <m/>
    <n v="0"/>
    <m/>
    <x v="0"/>
    <s v="Ja"/>
    <s v="Formålet er..."/>
    <m/>
    <s v="Ren plast"/>
    <s v="Kan demonteres"/>
    <s v="Ja"/>
    <m/>
    <m/>
    <n v="0"/>
    <n v="0"/>
    <n v="0"/>
    <n v="0"/>
    <n v="0"/>
    <n v="0"/>
  </r>
  <r>
    <x v="0"/>
    <m/>
    <m/>
    <m/>
    <m/>
    <n v="0"/>
    <m/>
    <x v="1"/>
    <s v="Nei"/>
    <s v="Formålet er..."/>
    <m/>
    <s v="Innblandet plast"/>
    <s v="Mekanisk innfesting"/>
    <s v="Nei"/>
    <m/>
    <m/>
    <n v="0"/>
    <n v="0"/>
    <n v="0"/>
    <n v="0"/>
    <n v="0"/>
    <n v="0"/>
  </r>
  <r>
    <x v="0"/>
    <m/>
    <m/>
    <m/>
    <m/>
    <n v="0"/>
    <m/>
    <x v="2"/>
    <m/>
    <s v="Formålet er..."/>
    <m/>
    <m/>
    <s v="Nedgravd"/>
    <m/>
    <m/>
    <m/>
    <n v="0"/>
    <n v="0"/>
    <n v="0"/>
    <n v="0"/>
    <n v="0"/>
    <n v="0"/>
  </r>
  <r>
    <x v="0"/>
    <m/>
    <m/>
    <m/>
    <m/>
    <n v="0"/>
    <m/>
    <x v="3"/>
    <m/>
    <s v="Formålet er..."/>
    <m/>
    <m/>
    <s v="Innstøpt"/>
    <m/>
    <m/>
    <m/>
    <n v="0"/>
    <n v="0"/>
    <n v="0"/>
    <n v="0"/>
    <n v="0"/>
    <n v="0"/>
  </r>
  <r>
    <x v="0"/>
    <m/>
    <m/>
    <m/>
    <m/>
    <n v="0"/>
    <m/>
    <x v="4"/>
    <m/>
    <s v="Formålet er..."/>
    <m/>
    <m/>
    <s v="Limt/fuget"/>
    <m/>
    <m/>
    <m/>
    <n v="0"/>
    <n v="0"/>
    <n v="0"/>
    <n v="0"/>
    <n v="0"/>
    <n v="0"/>
  </r>
  <r>
    <x v="0"/>
    <m/>
    <m/>
    <m/>
    <m/>
    <n v="0"/>
    <m/>
    <x v="5"/>
    <m/>
    <s v="Formålet er..."/>
    <m/>
    <m/>
    <s v="Malt"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s v="Ikke demonterbart"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  <r>
    <x v="0"/>
    <m/>
    <m/>
    <m/>
    <m/>
    <n v="0"/>
    <m/>
    <x v="6"/>
    <m/>
    <s v="Formålet er..."/>
    <m/>
    <m/>
    <m/>
    <m/>
    <m/>
    <m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CAB2DE-7FAC-B442-9722-8DFD640F908F}" name="Pivottabell3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chartFormat="5">
  <location ref="C15:D17" firstHeaderRow="1" firstDataRow="1" firstDataCol="1"/>
  <pivotFields count="22">
    <pivotField axis="axisRow" showAll="0">
      <items count="10">
        <item m="1" x="1"/>
        <item m="1" x="2"/>
        <item m="1" x="3"/>
        <item m="1" x="4"/>
        <item m="1" x="5"/>
        <item m="1" x="6"/>
        <item m="1" x="7"/>
        <item x="0"/>
        <item m="1" x="8"/>
        <item t="default"/>
      </items>
    </pivotField>
    <pivotField showAll="0"/>
    <pivotField showAll="0"/>
    <pivotField showAll="0"/>
    <pivotField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</pivotFields>
  <rowFields count="1">
    <field x="0"/>
  </rowFields>
  <rowItems count="2">
    <i>
      <x v="7"/>
    </i>
    <i t="grand">
      <x/>
    </i>
  </rowItems>
  <colItems count="1">
    <i/>
  </colItems>
  <dataFields count="1">
    <dataField name="Summer av Plast-Vekt (kg)" fld="5" baseField="0" baseItem="0" numFmtId="1"/>
  </dataFields>
  <formats count="18"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</formats>
  <chartFormats count="1"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A8BA10-3871-CF4D-A761-DB13EB3C84E4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chartFormat="3">
  <location ref="C32:D40" firstHeaderRow="1" firstDataRow="1" firstDataCol="1"/>
  <pivotFields count="22">
    <pivotField showAll="0"/>
    <pivotField showAll="0"/>
    <pivotField showAll="0"/>
    <pivotField showAll="0"/>
    <pivotField showAll="0"/>
    <pivotField dataField="1" numFmtId="1" showAll="0"/>
    <pivotField showAll="0"/>
    <pivotField axis="axisRow" showAll="0">
      <items count="10">
        <item x="2"/>
        <item x="1"/>
        <item x="0"/>
        <item x="4"/>
        <item x="3"/>
        <item m="1" x="7"/>
        <item m="1" x="8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numFmtId="2" showAll="0"/>
    <pivotField numFmtId="2" showAll="0"/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7"/>
    </i>
    <i>
      <x v="8"/>
    </i>
    <i t="grand">
      <x/>
    </i>
  </rowItems>
  <colItems count="1">
    <i/>
  </colItems>
  <dataFields count="1">
    <dataField name="Summer av Plast-Vekt (kg)" fld="5" baseField="0" baseItem="0" numFmtId="1"/>
  </dataFields>
  <formats count="18"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7" type="button" dataOnly="0" labelOnly="1" outline="0" axis="axisRow" fieldPosition="0"/>
    </format>
    <format dxfId="77">
      <pivotArea dataOnly="0" labelOnly="1" fieldPosition="0">
        <references count="1">
          <reference field="7" count="0"/>
        </references>
      </pivotArea>
    </format>
    <format dxfId="76">
      <pivotArea dataOnly="0" labelOnly="1" grandRow="1" outline="0" fieldPosition="0"/>
    </format>
    <format dxfId="75">
      <pivotArea dataOnly="0" labelOnly="1" outline="0" axis="axisValues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7" type="button" dataOnly="0" labelOnly="1" outline="0" axis="axisRow" fieldPosition="0"/>
    </format>
    <format dxfId="71">
      <pivotArea dataOnly="0" labelOnly="1" fieldPosition="0">
        <references count="1">
          <reference field="7" count="0"/>
        </references>
      </pivotArea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7" type="button" dataOnly="0" labelOnly="1" outline="0" axis="axisRow" fieldPosition="0"/>
    </format>
    <format dxfId="65">
      <pivotArea dataOnly="0" labelOnly="1" fieldPosition="0">
        <references count="1">
          <reference field="7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7FDA79-0B6A-E04E-93D6-943D79EF697C}" name="Tabell14" displayName="Tabell14" ref="B8:V123" totalsRowCount="1" headerRowDxfId="230" dataDxfId="229" totalsRowDxfId="227" tableBorderDxfId="228" headerRowCellStyle="Normal 1">
  <autoFilter ref="B8:V122" xr:uid="{5B7A7B6A-A5AD-9447-8C21-9E96613B8C78}"/>
  <tableColumns count="21">
    <tableColumn id="1" xr3:uid="{AAF22BD0-DB8A-D047-9A8F-511B97FEC327}" name="Velg plastfunksjon på byggeplassen" dataDxfId="226" totalsRowDxfId="225" dataCellStyle="Normal 1"/>
    <tableColumn id="27" xr3:uid="{CC14BF9B-D5EA-B848-9C09-C06C999D0E5F}" name="Tillenggsinformasjon om byggeplassprodukt" dataDxfId="224" totalsRowDxfId="223" dataCellStyle="Normal 1"/>
    <tableColumn id="13" xr3:uid="{A925CAD1-A07C-D34A-9CD8-2A039D209C7E}" name="Plasttype" dataDxfId="222" totalsRowDxfId="221"/>
    <tableColumn id="15" xr3:uid="{38D276E4-0877-7948-A90E-1FFC36067855}" name="Miljøgifter" dataDxfId="220" totalsRowDxfId="219"/>
    <tableColumn id="21" xr3:uid="{D8BFDBE7-546C-DC44-8D30-92F907CC3912}" name="Plastandel_x000a_(0-1)" dataDxfId="218" totalsRowDxfId="217" dataCellStyle="Prosent"/>
    <tableColumn id="33" xr3:uid="{F3B5F9CA-EE26-3B49-A388-20AE9DEAE3BD}" name="Totalvekt for produktet_x000a_(kg)" dataDxfId="216" totalsRowDxfId="215" dataCellStyle="Normal 1"/>
    <tableColumn id="5" xr3:uid="{83C35EFA-E346-BB4B-B1AF-4E9B8876770F}" name="Plastvekt_x000a_(kg)" totalsRowFunction="custom" dataDxfId="214" totalsRowDxfId="213" dataCellStyle="Normal 1">
      <calculatedColumnFormula>Tabell14[[#This Row],[Plastandel
(0-1)]]*Tabell14[[#This Row],[Totalvekt for produktet
(kg)]]</calculatedColumnFormula>
      <totalsRowFormula>SUM(Tabell14[Plastvekt
(kg)])</totalsRowFormula>
    </tableColumn>
    <tableColumn id="6" xr3:uid="{8864C43A-0A66-7D42-BDB8-12C32942E99E}" name="Kolonne1" dataDxfId="212" totalsRowDxfId="211" dataCellStyle="Normal 1"/>
    <tableColumn id="7" xr3:uid="{ECEF24A7-4E66-F84F-8B07-491513F97B2C}" name="Produktets opphav" dataDxfId="210" totalsRowDxfId="209" dataCellStyle="Normal 1"/>
    <tableColumn id="17" xr3:uid="{5D790CDC-C673-2C47-A904-5AB51A896B7E}" name="Beskriv formålet med plasten med ord." dataDxfId="208" totalsRowDxfId="207" dataCellStyle="Normal 1"/>
    <tableColumn id="16" xr3:uid="{F5096F64-DFE5-6B41-A857-A4C140D9BE33}" name="Kolonne5" dataDxfId="206" totalsRowDxfId="205"/>
    <tableColumn id="9" xr3:uid="{83538614-B3DA-A34E-B00C-0B8B6AC17115}" name="Returordning" dataDxfId="204" totalsRowDxfId="203"/>
    <tableColumn id="10" xr3:uid="{ACFB7C52-2AF0-6D4E-A00B-7CC6FC15D682}" name="Kan plasten sirkulært avhendes?" dataDxfId="202" totalsRowDxfId="201"/>
    <tableColumn id="14" xr3:uid="{2B214324-2A03-024E-8C15-7716953868B2}" name="Eventuelle kommentarer" dataDxfId="200" totalsRowDxfId="199" dataCellStyle="Normal 1"/>
    <tableColumn id="11" xr3:uid="{677B54AF-7234-6D47-802F-B44470A62E86}" name="Kolonne52" dataDxfId="198" totalsRowDxfId="197" dataCellStyle="Normal 1"/>
    <tableColumn id="12" xr3:uid="{17BD2467-E472-E143-90BC-AC7440E57F9C}" name="Ny plast" totalsRowFunction="custom" dataDxfId="196" totalsRowDxfId="195" dataCellStyle="Normal 1">
      <calculatedColumnFormula>IF(OR(J9="Ny fossil",J9="Ny biobasert"),Tabell14[[#This Row],[Plastvekt
(kg)]],0)</calculatedColumnFormula>
      <totalsRowFormula>SUM(Tabell14[Ny plast])</totalsRowFormula>
    </tableColumn>
    <tableColumn id="8" xr3:uid="{576D1ACD-47EB-3047-BF2E-10C56DD8DA78}" name="Sirkulær plast" totalsRowFunction="custom" dataDxfId="194" totalsRowDxfId="193">
      <calculatedColumnFormula>IF(OR(J9="Gjenvunnet",J9="Bevart",E9="Ombrukt",E9="Overskudd"),Tabell14[[#This Row],[Plastvekt
(kg)]],0)</calculatedColumnFormula>
      <totalsRowFormula>SUM(Tabell14[Sirkulær plast])</totalsRowFormula>
    </tableColumn>
    <tableColumn id="4" xr3:uid="{C307D1F7-BA61-1B48-AC75-40FF315F50EF}" name="Lukket kretsløp" totalsRowFunction="custom" dataDxfId="192" totalsRowDxfId="191">
      <calculatedColumnFormula>IF(OR(N9="Ja"),Tabell14[[#This Row],[Plastvekt
(kg)]],0)</calculatedColumnFormula>
      <totalsRowFormula>SUM(Tabell14[Lukket kretsløp])</totalsRowFormula>
    </tableColumn>
    <tableColumn id="3" xr3:uid="{D158E794-A38D-6444-BBFF-2BFF8378D437}" name="Ikke lukket kretsløp" totalsRowFunction="custom" dataDxfId="190" totalsRowDxfId="189">
      <calculatedColumnFormula>IF(OR(N9="Nei"),Tabell14[[#This Row],[Plastvekt
(kg)]],0)</calculatedColumnFormula>
      <totalsRowFormula>SUM(Tabell14[Ikke lukket kretsløp])</totalsRowFormula>
    </tableColumn>
    <tableColumn id="2" xr3:uid="{486319FD-3E91-884E-90C7-CB46A9E9AFF6}" name="Fri for miljøgifter" totalsRowFunction="custom" dataDxfId="188" totalsRowDxfId="187">
      <calculatedColumnFormula>IF(OR(E9="Ja"),Tabell14[[#This Row],[Plastvekt
(kg)]],0)</calculatedColumnFormula>
      <totalsRowFormula>SUM(Tabell14[Fri for miljøgifter])</totalsRowFormula>
    </tableColumn>
    <tableColumn id="24" xr3:uid="{BAE46E46-D937-6142-AA0B-46D884BF4895}" name="Ikke fri for miljøgifter" totalsRowFunction="custom" dataDxfId="186" totalsRowDxfId="185">
      <calculatedColumnFormula>IF(OR(E9="Nei"),Tabell14[[#This Row],[Plastvekt
(kg)]],0)</calculatedColumnFormula>
      <totalsRowFormula>SUM(Tabell14[Ikke fri for miljøgifter])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A7B6A-A5AD-9447-8C21-9E96613B8C78}" name="Tabell1" displayName="Tabell1" ref="B8:Y123" totalsRowCount="1" headerRowDxfId="184" dataDxfId="183" totalsRowDxfId="181" tableBorderDxfId="182" headerRowCellStyle="Normal 1">
  <autoFilter ref="B8:Y122" xr:uid="{5B7A7B6A-A5AD-9447-8C21-9E96613B8C78}"/>
  <sortState xmlns:xlrd2="http://schemas.microsoft.com/office/spreadsheetml/2017/richdata2" ref="B9:Y122">
    <sortCondition descending="1" ref="Q8:Q122"/>
  </sortState>
  <tableColumns count="24">
    <tableColumn id="1" xr3:uid="{4B442430-A321-4C4E-8068-40AC39D151E6}" name="xx Bygningsdel" totalsRowLabel="SUM" dataDxfId="180" totalsRowDxfId="179" dataCellStyle="Normal 1"/>
    <tableColumn id="27" xr3:uid="{C76B0D50-D160-5C4E-AA24-17BB73A5363D}" name="Tillenggsinformasjon om bygningsprodukt" dataDxfId="178" totalsRowDxfId="177" dataCellStyle="Normal 1"/>
    <tableColumn id="2" xr3:uid="{94DEE46A-8540-C442-9241-0FDC79A17DB5}" name="Bygningsprodukt" dataDxfId="176" totalsRowDxfId="175" dataCellStyle="Normal 1"/>
    <tableColumn id="3" xr3:uid="{0B0905BB-B3AF-BA46-B9D4-ACCB6363164F}" name="Datakilde" dataDxfId="174" totalsRowDxfId="173"/>
    <tableColumn id="8" xr3:uid="{51516D43-F6B5-7940-AC09-2A666DCA0873}" name="Plasttype" dataDxfId="172" totalsRowDxfId="171"/>
    <tableColumn id="7" xr3:uid="{5D6F995A-900E-5447-BDDD-DF750F41190E}" name="Inneholder produktet miljøgifter?" dataDxfId="170" totalsRowDxfId="169"/>
    <tableColumn id="21" xr3:uid="{77E52A68-2FCD-0540-826B-9D412F7936FD}" name="Plastande_x000a_ (0-1)" dataDxfId="168" totalsRowDxfId="167" dataCellStyle="Prosent"/>
    <tableColumn id="33" xr3:uid="{F358B029-9AC4-7F4B-B848-2FFAF594999E}" name="Totalvekt for produktet_x000a_(kg)" dataDxfId="166" totalsRowDxfId="165" dataCellStyle="Normal 1"/>
    <tableColumn id="5" xr3:uid="{0714766C-1426-FF4A-BEF8-0C8DA86EF34C}" name="Plastvekt (kg)" totalsRowFunction="custom" dataDxfId="164" totalsRowDxfId="163" dataCellStyle="Normal 1">
      <calculatedColumnFormula>Tabell1[[#This Row],[Plastande
 (0-1)]]*Tabell1[[#This Row],[Totalvekt for produktet
(kg)]]</calculatedColumnFormula>
      <totalsRowFormula>SUM(Tabell1[Plastvekt (kg)])</totalsRowFormula>
    </tableColumn>
    <tableColumn id="6" xr3:uid="{A6ECB28B-40B9-A544-BB53-063B73D8E67C}" name="a" dataDxfId="162" totalsRowDxfId="161" dataCellStyle="Normal 1"/>
    <tableColumn id="58" xr3:uid="{5EE48484-DD39-2440-95E3-F80BE5DDDE14}" name="Produktets opphav" dataDxfId="160" totalsRowDxfId="159" dataCellStyle="Normal 1"/>
    <tableColumn id="60" xr3:uid="{A60755EC-70AA-9048-8EA1-EAE2658405B7}" name="Beskriv formålet med plasten med ord." dataDxfId="158" totalsRowDxfId="157" dataCellStyle="Normal 1"/>
    <tableColumn id="47" xr3:uid="{C345738D-FF95-5E4D-AFC6-254706773471}" name="a3" dataDxfId="156" totalsRowDxfId="155" dataCellStyle="Normal 1"/>
    <tableColumn id="56" xr3:uid="{AA5749A1-5860-B64E-8F23-33F155364BAE}" name="Er produktet av ren plast eller er plasten blandet inn i et produkt?" dataDxfId="154" totalsRowDxfId="153" dataCellStyle="Normal 1"/>
    <tableColumn id="62" xr3:uid="{3DFFE096-4059-E345-85B5-17FE0DC44581}" name="Begrunnelse for valg av end of life" dataDxfId="152" totalsRowDxfId="151" dataCellStyle="Normal 1"/>
    <tableColumn id="61" xr3:uid="{195EF278-7740-C84D-99A5-93BCEEE35B9B}" name="Kan plasten sirkulært avhendes?" dataDxfId="150" totalsRowDxfId="149" dataCellStyle="Normal 1"/>
    <tableColumn id="65" xr3:uid="{B631C502-3BEF-9F4C-B6B7-92CFD9AF652F}" name="Eventuelle kommentarer" dataDxfId="148" totalsRowDxfId="147" dataCellStyle="Normal 1"/>
    <tableColumn id="67" xr3:uid="{1FF67580-08EC-7143-8473-E2D54373A686}" name="a2" dataDxfId="146" totalsRowDxfId="145"/>
    <tableColumn id="66" xr3:uid="{8DFD55D0-AD54-0C47-B48F-434446AB559E}" name="Ny plast" totalsRowFunction="custom" dataDxfId="144" totalsRowDxfId="143" dataCellStyle="Normal 1">
      <calculatedColumnFormula>IF(OR(L9="Ny fossil",L9="Ny biobasert"),Tabell1[[#This Row],[Plastvekt (kg)]],0)</calculatedColumnFormula>
      <totalsRowFormula>SUM(Tabell1[Ny plast])</totalsRowFormula>
    </tableColumn>
    <tableColumn id="64" xr3:uid="{BC9855B4-728C-404C-9FD5-02DCEE67B9D2}" name="Sirkulær plast" totalsRowFunction="custom" dataDxfId="142" totalsRowDxfId="141" dataCellStyle="Normal 1">
      <calculatedColumnFormula>IF(OR(L9="Gjenvunnet",L9="Bevart",L9="Ombrukt",L9="Overskudd"),Tabell1[[#This Row],[Plastvekt (kg)]],0)</calculatedColumnFormula>
      <totalsRowFormula>SUM(Tabell1[Sirkulær plast])</totalsRowFormula>
    </tableColumn>
    <tableColumn id="68" xr3:uid="{98FC3AA5-0514-B347-B4F7-FF4A1126F13D}" name="Lukket kretsløp" totalsRowFunction="custom" dataDxfId="140" totalsRowDxfId="139">
      <calculatedColumnFormula>IF(OR(Q9="Ja"),Tabell1[[#This Row],[Plastvekt (kg)]],0)</calculatedColumnFormula>
      <totalsRowFormula>SUM(Tabell1[Lukket kretsløp])</totalsRowFormula>
    </tableColumn>
    <tableColumn id="69" xr3:uid="{9C2DA12E-C45C-9648-8E50-48B7915E2999}" name="Ikke lukket kretsløp" totalsRowFunction="custom" dataDxfId="138" totalsRowDxfId="137">
      <calculatedColumnFormula>IF(OR(Q9="Nei"),Tabell1[[#This Row],[Plastvekt (kg)]],0)</calculatedColumnFormula>
      <totalsRowFormula>SUM(Tabell1[Ikke lukket kretsløp])</totalsRowFormula>
    </tableColumn>
    <tableColumn id="70" xr3:uid="{95311D0F-F86D-6248-B53F-7CB21390440A}" name="Fri for miljøgifter" totalsRowFunction="custom" dataDxfId="136" totalsRowDxfId="135">
      <calculatedColumnFormula>IF(OR(G9="Ja"),Tabell1[[#This Row],[Plastvekt (kg)]],0)</calculatedColumnFormula>
      <totalsRowFormula>SUM(Tabell1[Fri for miljøgifter])</totalsRowFormula>
    </tableColumn>
    <tableColumn id="71" xr3:uid="{DF876184-CDF5-3F40-9B36-DB1A0E5BBBBE}" name="Ikke fri for miljøgifter" totalsRowFunction="custom" dataDxfId="134" totalsRowDxfId="133">
      <calculatedColumnFormula>IF(OR(G9="Nei"),Tabell1[[#This Row],[Plastvekt (kg)]],0)</calculatedColumnFormula>
      <totalsRowFormula>SUM(Tabell1[Ikke fri for miljøgifter])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A5F77D-123F-BF40-826C-3C816CE2BDFA}" name="Tabell163" displayName="Tabell163" ref="B12:H58" totalsRowCount="1" headerRowDxfId="132" dataDxfId="131" totalsRowDxfId="129" tableBorderDxfId="130" headerRowCellStyle="Normal 1">
  <autoFilter ref="B12:H57" xr:uid="{5B7A7B6A-A5AD-9447-8C21-9E96613B8C78}"/>
  <tableColumns count="7">
    <tableColumn id="1" xr3:uid="{8987C240-783C-A046-9BC7-11D9DF8FC1BE}" name="Hvor er plasten avverget?" dataDxfId="128" totalsRowDxfId="127" dataCellStyle="Normal 1"/>
    <tableColumn id="2" xr3:uid="{8CF65FEA-42AC-064B-ADEC-ACB29B425516}" name="Hva var oprinnelig produkt?" dataDxfId="126" totalsRowDxfId="125" dataCellStyle="Normal 1"/>
    <tableColumn id="7" xr3:uid="{B98B2742-93E9-0A42-A801-E15A6DF2711C}" name="Plastandel_x000a_(0-1)" dataDxfId="124" totalsRowDxfId="123" dataCellStyle="Prosent"/>
    <tableColumn id="6" xr3:uid="{038590C5-AE98-D649-BE26-554096B83862}" name="Totalvekt for produktet_x000a_(kg)" dataDxfId="122" totalsRowDxfId="121"/>
    <tableColumn id="5" xr3:uid="{3EEEDACE-87FF-1340-9E9B-335CCF67C47A}" name="Plastvekt_x000a_(kg)" totalsRowFunction="custom" dataDxfId="120" totalsRowDxfId="119" dataCellStyle="Normal 1">
      <calculatedColumnFormula>Tabell163[[#This Row],[Totalvekt for produktet
(kg)]]*Tabell163[[#This Row],[Plastandel
(0-1)]]</calculatedColumnFormula>
      <totalsRowFormula>SUM(Tabell163[Plastvekt
(kg)])</totalsRowFormula>
    </tableColumn>
    <tableColumn id="4" xr3:uid="{E3E781F4-D5CE-D244-84D5-6BED439CED34}" name="Kolonne1" dataDxfId="118" totalsRowDxfId="117" dataCellStyle="Normal 1"/>
    <tableColumn id="43" xr3:uid="{6583A71D-C5AB-9148-B645-10209E9914F9}" name="Hva er produktet erstattet med?" dataDxfId="116" totalsRowDxfId="115" dataCellStyle="Normal 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3C37791-37C8-654B-9097-AC35006E41DC}" name="Tabell1636" displayName="Tabell1636" ref="B67:H113" totalsRowCount="1" headerRowDxfId="114" dataDxfId="113" totalsRowDxfId="111" tableBorderDxfId="112" headerRowCellStyle="Normal 1">
  <autoFilter ref="B67:H112" xr:uid="{43C37791-37C8-654B-9097-AC35006E41DC}"/>
  <tableColumns count="7">
    <tableColumn id="1" xr3:uid="{3A573B23-5A77-3844-837A-D7FCDC539512}" name="Hvor er plasten avverget?" dataDxfId="110" totalsRowDxfId="109" dataCellStyle="Normal 1"/>
    <tableColumn id="2" xr3:uid="{564B42EF-1935-974C-9A58-84674A371738}" name="Hva var opprinnelig konsept?" dataDxfId="108" totalsRowDxfId="107" dataCellStyle="Normal 1"/>
    <tableColumn id="7" xr3:uid="{E69329ED-C32F-F745-8659-F0A3FFEA4A9B}" name="Kg plast pr m2" dataDxfId="106" totalsRowDxfId="105" dataCellStyle="Prosent"/>
    <tableColumn id="6" xr3:uid="{33E11F7D-5DC2-4D44-9AAA-3A15ED919AA9}" name="m2 berørt" dataDxfId="104" totalsRowDxfId="103"/>
    <tableColumn id="5" xr3:uid="{108EBB1F-79F7-1040-8D20-E3936749AF3B}" name="Plastvekt" totalsRowFunction="custom" dataDxfId="102" totalsRowDxfId="101" dataCellStyle="Normal 1">
      <calculatedColumnFormula>Tabell1636[[#This Row],[m2 berørt]]*Tabell1636[[#This Row],[Kg plast pr m2]]</calculatedColumnFormula>
      <totalsRowFormula>SUM(Tabell1636[Plastvekt])</totalsRowFormula>
    </tableColumn>
    <tableColumn id="4" xr3:uid="{7C609FCF-2953-3244-A714-B21F9034BE72}" name="Kolonne1" dataDxfId="100" totalsRowDxfId="99" dataCellStyle="Normal 1"/>
    <tableColumn id="43" xr3:uid="{46A573DC-826B-3A46-884B-34CBFBAE977B}" name="Hva er nytt konseptuellt grep?" dataDxfId="98" totalsRowDxfId="97" dataCellStyle="Pros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D19288-4D90-9644-BD21-B1BB28A87C7F}" name="Tabell17" displayName="Tabell17" ref="B8:G123" totalsRowCount="1" headerRowDxfId="96" dataDxfId="95" totalsRowDxfId="93" tableBorderDxfId="94" headerRowCellStyle="Normal 1">
  <autoFilter ref="B8:G122" xr:uid="{5B7A7B6A-A5AD-9447-8C21-9E96613B8C78}"/>
  <tableColumns count="6">
    <tableColumn id="1" xr3:uid="{08FBBFCF-6FE2-444E-A2FB-4F4C7CE7D186}" name="xx Bygningsdel" totalsRowLabel="SUM" dataDxfId="92" totalsRowDxfId="91" dataCellStyle="Normal 1"/>
    <tableColumn id="27" xr3:uid="{C934DB03-C3B0-604B-8CBD-1118132FE818}" name="Tillenggsinformasjon om bygningsprodukt" dataDxfId="90" totalsRowDxfId="89" dataCellStyle="Normal 1"/>
    <tableColumn id="2" xr3:uid="{92BD0DED-DA39-5D46-ACE1-147AAA5C78AE}" name="Bygningsprodukt" dataDxfId="88" totalsRowDxfId="87" dataCellStyle="Normal 1"/>
    <tableColumn id="21" xr3:uid="{B349FC79-C6C8-5848-884A-D33EDD90169C}" name="Plastandel _x000a_(0-1)" dataDxfId="86" totalsRowDxfId="85" dataCellStyle="Prosent"/>
    <tableColumn id="33" xr3:uid="{83405762-6A4A-794C-AB0D-3263E82C0873}" name="Totalvekt for produktet_x000a_(kg)" dataDxfId="84" totalsRowDxfId="83" dataCellStyle="Normal 1"/>
    <tableColumn id="5" xr3:uid="{0E8C14F8-E135-F24D-B01D-986078D13F5B}" name="Plastvekt_x000a_(kg)" totalsRowFunction="custom" dataDxfId="82" totalsRowDxfId="81" dataCellStyle="Normal 1">
      <calculatedColumnFormula>Tabell17[[#This Row],[Plastandel 
(0-1)]]*Tabell17[[#This Row],[Totalvekt for produktet
(kg)]]</calculatedColumnFormula>
      <totalsRowFormula>SUM(Tabell17[Plastvekt
(kg)])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utureBuilt">
  <a:themeElements>
    <a:clrScheme name="FutureBuilt">
      <a:dk1>
        <a:sysClr val="windowText" lastClr="000000"/>
      </a:dk1>
      <a:lt1>
        <a:sysClr val="window" lastClr="FFFFFF"/>
      </a:lt1>
      <a:dk2>
        <a:srgbClr val="235D5A"/>
      </a:dk2>
      <a:lt2>
        <a:srgbClr val="17AF8A"/>
      </a:lt2>
      <a:accent1>
        <a:srgbClr val="A5C3E1"/>
      </a:accent1>
      <a:accent2>
        <a:srgbClr val="FFF0C3"/>
      </a:accent2>
      <a:accent3>
        <a:srgbClr val="E6FA3C"/>
      </a:accent3>
      <a:accent4>
        <a:srgbClr val="EB6E58"/>
      </a:accent4>
      <a:accent5>
        <a:srgbClr val="C8E6E4"/>
      </a:accent5>
      <a:accent6>
        <a:srgbClr val="FAA05A"/>
      </a:accent6>
      <a:hlink>
        <a:srgbClr val="4176BE"/>
      </a:hlink>
      <a:folHlink>
        <a:srgbClr val="9655A0"/>
      </a:folHlink>
    </a:clrScheme>
    <a:fontScheme name="FutureBuilt">
      <a:majorFont>
        <a:latin typeface="Replic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Helvetic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  <wetp:taskpane dockstate="right" visibility="0" width="438" row="3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E498BC3F-A7C1-40AF-A983-09F2ED33FA77}">
  <we:reference id="wa200007447" version="1.0.0.0" store="nb-NO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8D59473-E71B-4049-A9CE-9BEBE337103B}">
  <we:reference id="wa200003696" version="1.3.0.0" store="nb-NO" storeType="OMEX"/>
  <we:alternateReferences>
    <we:reference id="WA200003696" version="1.3.0.0" store="WA200003696" storeType="OMEX"/>
  </we:alternateReferences>
  <we:properties>
    <we:property name="projectV0_1-56c6e055-265e-4713-816e-a646dbb708de" value="{&quot;kind&quot;:&quot;AFEJSONBlobNode&quot;,&quot;id&quot;:&quot;{4A423FB3-65B9-406E-A600-7F7138304028}&quot;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bk.no/globalassets/avfall-og-miljosanering/publikasjoner/plukkanalyse-byggavfall.pdf" TargetMode="External"/><Relationship Id="rId1" Type="http://schemas.openxmlformats.org/officeDocument/2006/relationships/hyperlink" Target="https://www.dibk.no/globalassets/avfall-og-miljosanering/publikasjoner/plukkanalyse-byggavfall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ym.fi/documents/1410903/122689634/Plastics+in+buildings.+A+study+of+Finnish+blocks+of+flats+and+daycare+centres.pdf/9bf6e496-fd8f-1a84-f12a-b19fbcbc906e/Plastics+in+buildings.+A+study+of+Finnish+blocks+of+flats+and+daycare+centres.pdf?t=168743492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3B-F4A3-F24E-AAF5-339A8704DE82}">
  <sheetPr codeName="Ark1">
    <tabColor theme="8"/>
  </sheetPr>
  <dimension ref="A2:Y175"/>
  <sheetViews>
    <sheetView tabSelected="1" zoomScaleNormal="100" workbookViewId="0">
      <selection activeCell="B7" sqref="B7"/>
    </sheetView>
  </sheetViews>
  <sheetFormatPr baseColWidth="10" defaultColWidth="10.83203125" defaultRowHeight="14"/>
  <cols>
    <col min="1" max="1" width="2.33203125" style="53" customWidth="1"/>
    <col min="2" max="2" width="13" style="176" customWidth="1"/>
    <col min="3" max="3" width="15" style="53" customWidth="1"/>
    <col min="4" max="4" width="12.83203125" style="53" customWidth="1"/>
    <col min="5" max="5" width="8.33203125" style="53" customWidth="1"/>
    <col min="6" max="6" width="40.33203125" style="53" customWidth="1"/>
    <col min="7" max="8" width="5.83203125" style="53" customWidth="1"/>
    <col min="9" max="10" width="11.83203125" style="53" customWidth="1"/>
    <col min="11" max="11" width="11.6640625" style="53" customWidth="1"/>
    <col min="12" max="13" width="10.6640625" style="53" customWidth="1"/>
    <col min="14" max="14" width="41.1640625" style="53" customWidth="1"/>
    <col min="15" max="15" width="32.33203125" style="53" customWidth="1"/>
    <col min="16" max="16" width="16.5" style="53" customWidth="1"/>
    <col min="17" max="21" width="5.83203125" style="53" customWidth="1"/>
    <col min="22" max="16384" width="10.83203125" style="53"/>
  </cols>
  <sheetData>
    <row r="2" spans="2:25" s="174" customFormat="1" ht="47" customHeight="1">
      <c r="B2" s="173" t="s">
        <v>164</v>
      </c>
    </row>
    <row r="3" spans="2:25" s="174" customFormat="1" ht="12" customHeight="1">
      <c r="B3" s="175"/>
    </row>
    <row r="4" spans="2:25">
      <c r="B4" s="176" t="s">
        <v>317</v>
      </c>
      <c r="G4" s="177"/>
      <c r="W4" s="178"/>
      <c r="X4" s="177"/>
      <c r="Y4" s="177"/>
    </row>
    <row r="5" spans="2:25">
      <c r="B5" s="176" t="s">
        <v>163</v>
      </c>
      <c r="G5" s="177"/>
      <c r="W5" s="179"/>
      <c r="X5" s="179"/>
      <c r="Y5" s="179"/>
    </row>
    <row r="6" spans="2:25">
      <c r="B6" s="176" t="s">
        <v>345</v>
      </c>
      <c r="C6" s="180"/>
      <c r="D6" s="180"/>
      <c r="E6" s="180"/>
      <c r="G6" s="177"/>
      <c r="W6" s="179"/>
      <c r="X6" s="179"/>
      <c r="Y6" s="179"/>
    </row>
    <row r="7" spans="2:25">
      <c r="B7" s="176" t="s">
        <v>229</v>
      </c>
      <c r="G7" s="177"/>
      <c r="X7" s="179"/>
      <c r="Y7" s="179"/>
    </row>
    <row r="8" spans="2:25">
      <c r="G8" s="177"/>
      <c r="X8" s="179"/>
      <c r="Y8" s="179"/>
    </row>
    <row r="9" spans="2:25" ht="22">
      <c r="B9" s="52" t="s">
        <v>0</v>
      </c>
      <c r="G9" s="177"/>
      <c r="X9" s="179"/>
      <c r="Y9" s="179"/>
    </row>
    <row r="10" spans="2:25" ht="7" customHeight="1">
      <c r="B10" s="52"/>
      <c r="X10" s="179"/>
      <c r="Y10" s="179"/>
    </row>
    <row r="11" spans="2:25" ht="12">
      <c r="B11" s="296" t="s">
        <v>1</v>
      </c>
      <c r="C11" s="297"/>
      <c r="D11" s="276" t="s">
        <v>2</v>
      </c>
      <c r="O11" s="7"/>
      <c r="X11" s="177"/>
      <c r="Y11" s="177"/>
    </row>
    <row r="12" spans="2:25" ht="12">
      <c r="B12" s="294" t="s">
        <v>3</v>
      </c>
      <c r="C12" s="295"/>
      <c r="D12" s="277" t="s">
        <v>2</v>
      </c>
      <c r="O12" s="7"/>
      <c r="X12" s="177"/>
      <c r="Y12" s="177"/>
    </row>
    <row r="13" spans="2:25" ht="12">
      <c r="B13" s="294" t="s">
        <v>4</v>
      </c>
      <c r="C13" s="295"/>
      <c r="D13" s="277" t="s">
        <v>2</v>
      </c>
      <c r="G13" s="183"/>
      <c r="O13" s="7"/>
      <c r="X13" s="177"/>
      <c r="Y13" s="177"/>
    </row>
    <row r="14" spans="2:25" ht="12">
      <c r="B14" s="294" t="s">
        <v>5</v>
      </c>
      <c r="C14" s="295"/>
      <c r="D14" s="278" t="s">
        <v>2</v>
      </c>
      <c r="O14" s="7"/>
      <c r="X14" s="177"/>
      <c r="Y14" s="177"/>
    </row>
    <row r="15" spans="2:25" ht="12">
      <c r="B15" s="294" t="s">
        <v>6</v>
      </c>
      <c r="C15" s="295"/>
      <c r="D15" s="277" t="s">
        <v>2</v>
      </c>
      <c r="O15" s="7"/>
      <c r="X15" s="177"/>
      <c r="Y15" s="177"/>
    </row>
    <row r="16" spans="2:25" ht="12">
      <c r="B16" s="294" t="s">
        <v>7</v>
      </c>
      <c r="C16" s="295"/>
      <c r="D16" s="277" t="s">
        <v>2</v>
      </c>
      <c r="O16" s="7"/>
      <c r="X16" s="177"/>
      <c r="Y16" s="177"/>
    </row>
    <row r="17" spans="1:25">
      <c r="A17" s="184"/>
      <c r="B17" s="294" t="s">
        <v>56</v>
      </c>
      <c r="C17" s="295"/>
      <c r="D17" s="277" t="s">
        <v>2</v>
      </c>
      <c r="X17" s="177"/>
      <c r="Y17" s="177"/>
    </row>
    <row r="18" spans="1:25">
      <c r="A18" s="184"/>
      <c r="B18" s="292" t="s">
        <v>365</v>
      </c>
      <c r="C18" s="293"/>
      <c r="D18" s="273" t="s">
        <v>2</v>
      </c>
      <c r="E18" s="272" t="s">
        <v>65</v>
      </c>
      <c r="G18" s="177"/>
      <c r="O18" s="184"/>
      <c r="X18" s="177"/>
      <c r="Y18" s="177"/>
    </row>
    <row r="19" spans="1:25">
      <c r="A19" s="184"/>
      <c r="B19" s="288" t="s">
        <v>366</v>
      </c>
      <c r="C19" s="289"/>
      <c r="D19" s="274" t="s">
        <v>2</v>
      </c>
      <c r="E19" s="272" t="s">
        <v>65</v>
      </c>
      <c r="G19" s="184"/>
      <c r="H19" s="184"/>
      <c r="I19" s="184"/>
      <c r="X19" s="177"/>
      <c r="Y19" s="177"/>
    </row>
    <row r="20" spans="1:25">
      <c r="A20" s="184"/>
      <c r="B20" s="290" t="s">
        <v>336</v>
      </c>
      <c r="C20" s="291"/>
      <c r="D20" s="275" t="e">
        <f>D18+D19</f>
        <v>#VALUE!</v>
      </c>
      <c r="E20" s="272" t="s">
        <v>65</v>
      </c>
      <c r="G20" s="184"/>
      <c r="H20" s="184"/>
      <c r="I20" s="184"/>
      <c r="O20" s="184"/>
      <c r="X20" s="177"/>
      <c r="Y20" s="177"/>
    </row>
    <row r="21" spans="1:25">
      <c r="A21" s="184"/>
      <c r="B21" s="184"/>
      <c r="C21" s="184"/>
      <c r="D21" s="184"/>
      <c r="E21" s="184"/>
      <c r="F21" s="184"/>
      <c r="G21" s="184"/>
      <c r="H21" s="184"/>
      <c r="I21" s="184"/>
      <c r="O21" s="184"/>
      <c r="X21" s="177"/>
      <c r="Y21" s="177"/>
    </row>
    <row r="22" spans="1:25">
      <c r="A22" s="184"/>
      <c r="B22" s="186"/>
      <c r="C22" s="184"/>
      <c r="D22" s="184"/>
      <c r="E22" s="184"/>
      <c r="F22" s="184"/>
      <c r="G22" s="184"/>
      <c r="H22" s="184"/>
      <c r="I22" s="184"/>
      <c r="O22" s="184"/>
      <c r="X22" s="177"/>
      <c r="Y22" s="177"/>
    </row>
    <row r="23" spans="1:25">
      <c r="A23" s="184"/>
      <c r="B23" s="186"/>
      <c r="C23" s="184"/>
      <c r="D23" s="184"/>
      <c r="E23" s="184"/>
      <c r="F23" s="184"/>
      <c r="G23" s="184"/>
      <c r="H23" s="184"/>
      <c r="I23" s="184"/>
      <c r="O23" s="184"/>
      <c r="P23" s="184"/>
      <c r="X23" s="177"/>
      <c r="Y23" s="177"/>
    </row>
    <row r="24" spans="1:25">
      <c r="A24" s="184"/>
      <c r="B24" s="186"/>
      <c r="C24" s="184"/>
      <c r="D24" s="184"/>
      <c r="E24" s="184"/>
      <c r="F24" s="184"/>
      <c r="G24" s="184"/>
      <c r="H24" s="184"/>
      <c r="I24" s="184"/>
      <c r="P24" s="184"/>
      <c r="X24" s="177"/>
      <c r="Y24" s="177"/>
    </row>
    <row r="25" spans="1:25">
      <c r="A25" s="184"/>
      <c r="B25" s="186"/>
      <c r="C25" s="184"/>
      <c r="D25" s="184"/>
      <c r="E25" s="184"/>
      <c r="F25" s="184"/>
      <c r="G25" s="184"/>
      <c r="H25" s="184"/>
      <c r="I25" s="184"/>
      <c r="P25" s="184"/>
      <c r="X25" s="177"/>
      <c r="Y25" s="177"/>
    </row>
    <row r="26" spans="1:25">
      <c r="A26" s="184"/>
      <c r="B26" s="186"/>
      <c r="C26" s="184"/>
      <c r="D26" s="184"/>
      <c r="E26" s="184"/>
      <c r="F26" s="184"/>
      <c r="G26" s="184"/>
      <c r="H26" s="184"/>
      <c r="I26" s="184"/>
      <c r="P26" s="184"/>
      <c r="X26" s="177"/>
      <c r="Y26" s="177"/>
    </row>
    <row r="27" spans="1:25">
      <c r="A27" s="184"/>
      <c r="B27" s="186"/>
      <c r="C27" s="184"/>
      <c r="D27" s="184"/>
      <c r="E27" s="184"/>
      <c r="F27" s="184"/>
      <c r="G27" s="184"/>
      <c r="H27" s="184"/>
      <c r="I27" s="184"/>
      <c r="P27" s="184"/>
      <c r="X27" s="177"/>
      <c r="Y27" s="177"/>
    </row>
    <row r="28" spans="1:25">
      <c r="A28" s="184"/>
      <c r="B28" s="186"/>
      <c r="C28" s="184"/>
      <c r="D28" s="184"/>
      <c r="E28" s="184"/>
      <c r="F28" s="184"/>
      <c r="G28" s="184"/>
      <c r="H28" s="184"/>
      <c r="I28" s="184"/>
      <c r="P28" s="184"/>
      <c r="X28" s="177"/>
      <c r="Y28" s="177"/>
    </row>
    <row r="29" spans="1:25">
      <c r="A29" s="184"/>
      <c r="B29" s="186"/>
      <c r="C29" s="184"/>
      <c r="D29" s="184"/>
      <c r="E29" s="184"/>
      <c r="F29" s="184"/>
      <c r="G29" s="184"/>
      <c r="H29" s="184"/>
      <c r="I29" s="184"/>
      <c r="P29" s="184"/>
      <c r="X29" s="177"/>
      <c r="Y29" s="177"/>
    </row>
    <row r="30" spans="1:25" ht="22">
      <c r="A30" s="184"/>
      <c r="B30" s="52" t="s">
        <v>382</v>
      </c>
      <c r="C30" s="184"/>
      <c r="D30" s="184"/>
      <c r="E30" s="184"/>
      <c r="F30" s="184"/>
      <c r="G30" s="184"/>
      <c r="H30" s="184"/>
      <c r="I30" s="184"/>
      <c r="P30" s="184"/>
      <c r="X30" s="177"/>
      <c r="Y30" s="177"/>
    </row>
    <row r="31" spans="1:25">
      <c r="A31" s="184"/>
      <c r="B31" s="186"/>
      <c r="C31" s="184"/>
      <c r="D31" s="184"/>
      <c r="E31" s="184"/>
      <c r="F31" s="184"/>
      <c r="G31" s="184"/>
      <c r="H31" s="184"/>
      <c r="I31" s="184"/>
      <c r="P31" s="184"/>
      <c r="X31" s="177"/>
      <c r="Y31" s="177"/>
    </row>
    <row r="32" spans="1:25">
      <c r="A32" s="184"/>
      <c r="B32" s="176" t="s">
        <v>363</v>
      </c>
      <c r="C32" s="184"/>
      <c r="D32" s="184"/>
      <c r="E32" s="184"/>
      <c r="F32" s="184"/>
      <c r="G32" s="184"/>
      <c r="H32" s="184"/>
      <c r="I32" s="184"/>
      <c r="P32" s="184"/>
      <c r="X32" s="177"/>
      <c r="Y32" s="177"/>
    </row>
    <row r="33" spans="1:25">
      <c r="A33" s="184"/>
      <c r="B33" s="176" t="s">
        <v>364</v>
      </c>
      <c r="C33" s="184"/>
      <c r="D33" s="184"/>
      <c r="E33" s="184"/>
      <c r="F33" s="184"/>
      <c r="G33" s="184"/>
      <c r="H33" s="184"/>
      <c r="I33" s="184"/>
      <c r="P33" s="184"/>
      <c r="X33" s="177"/>
      <c r="Y33" s="177"/>
    </row>
    <row r="34" spans="1:25">
      <c r="A34" s="184"/>
      <c r="B34" s="176" t="s">
        <v>367</v>
      </c>
      <c r="C34" s="184"/>
      <c r="D34" s="184"/>
      <c r="E34" s="184"/>
      <c r="F34" s="184"/>
      <c r="G34" s="184"/>
      <c r="H34" s="184"/>
      <c r="I34" s="184"/>
      <c r="P34" s="184"/>
      <c r="X34" s="177"/>
      <c r="Y34" s="177"/>
    </row>
    <row r="35" spans="1:25">
      <c r="A35" s="184"/>
      <c r="B35" s="176" t="s">
        <v>368</v>
      </c>
      <c r="C35" s="184"/>
      <c r="D35" s="184"/>
      <c r="E35" s="184"/>
      <c r="F35" s="184"/>
      <c r="G35" s="184"/>
      <c r="H35" s="184"/>
      <c r="I35" s="184"/>
      <c r="P35" s="184"/>
      <c r="X35" s="177"/>
      <c r="Y35" s="177"/>
    </row>
    <row r="36" spans="1:25">
      <c r="A36" s="184"/>
      <c r="B36" s="176" t="s">
        <v>369</v>
      </c>
      <c r="C36" s="184"/>
      <c r="D36" s="184"/>
      <c r="E36" s="184"/>
      <c r="F36" s="184"/>
      <c r="G36" s="184"/>
      <c r="H36" s="184"/>
      <c r="I36" s="184"/>
      <c r="P36" s="184"/>
      <c r="X36" s="177"/>
      <c r="Y36" s="177"/>
    </row>
    <row r="37" spans="1:25">
      <c r="A37" s="184"/>
      <c r="C37" s="184"/>
      <c r="D37" s="184"/>
      <c r="E37" s="184"/>
      <c r="F37" s="184"/>
      <c r="G37" s="184"/>
      <c r="H37" s="184"/>
      <c r="I37" s="184"/>
      <c r="P37" s="184"/>
      <c r="X37" s="177"/>
      <c r="Y37" s="177"/>
    </row>
    <row r="38" spans="1:25">
      <c r="A38" s="184"/>
      <c r="B38" s="185" t="s">
        <v>232</v>
      </c>
      <c r="G38" s="184"/>
      <c r="H38" s="184"/>
      <c r="I38" s="184"/>
      <c r="P38" s="184"/>
      <c r="X38" s="177"/>
      <c r="Y38" s="177"/>
    </row>
    <row r="39" spans="1:25">
      <c r="A39" s="184"/>
      <c r="B39" s="53"/>
      <c r="G39" s="184"/>
      <c r="H39" s="184"/>
      <c r="I39" s="184"/>
      <c r="P39" s="184"/>
      <c r="X39" s="177"/>
      <c r="Y39" s="177"/>
    </row>
    <row r="40" spans="1:25">
      <c r="A40" s="184"/>
      <c r="B40" s="7"/>
      <c r="C40" s="7"/>
      <c r="D40" s="181" t="s">
        <v>371</v>
      </c>
      <c r="E40" s="181" t="s">
        <v>347</v>
      </c>
      <c r="F40" s="181" t="s">
        <v>372</v>
      </c>
      <c r="G40" s="184"/>
      <c r="H40" s="184"/>
      <c r="I40" s="184"/>
      <c r="P40" s="184"/>
      <c r="X40" s="177"/>
      <c r="Y40" s="177"/>
    </row>
    <row r="41" spans="1:25">
      <c r="A41" s="184"/>
      <c r="B41" s="181" t="s">
        <v>117</v>
      </c>
      <c r="C41" s="181" t="s">
        <v>115</v>
      </c>
      <c r="D41" s="279">
        <f>Lister!AJ10</f>
        <v>5.91</v>
      </c>
      <c r="E41" s="281" t="s">
        <v>65</v>
      </c>
      <c r="F41" s="282" t="s">
        <v>377</v>
      </c>
      <c r="G41" s="184"/>
      <c r="H41" s="184"/>
      <c r="I41" s="184"/>
      <c r="P41" s="184"/>
      <c r="X41" s="177"/>
      <c r="Y41" s="177"/>
    </row>
    <row r="42" spans="1:25">
      <c r="A42" s="184"/>
      <c r="B42" s="181" t="s">
        <v>117</v>
      </c>
      <c r="C42" s="181" t="s">
        <v>116</v>
      </c>
      <c r="D42" s="279">
        <f>Lister!AJ11</f>
        <v>13.4</v>
      </c>
      <c r="E42" s="281" t="s">
        <v>65</v>
      </c>
      <c r="F42" s="282" t="s">
        <v>377</v>
      </c>
      <c r="G42" s="184"/>
      <c r="H42" s="184"/>
      <c r="I42" s="184"/>
      <c r="P42" s="184"/>
      <c r="X42" s="177"/>
      <c r="Y42" s="177"/>
    </row>
    <row r="43" spans="1:25">
      <c r="A43" s="184"/>
      <c r="B43" s="181" t="s">
        <v>161</v>
      </c>
      <c r="C43" s="181" t="s">
        <v>116</v>
      </c>
      <c r="D43" s="279">
        <f>Lister!AJ12</f>
        <v>18.010000000000002</v>
      </c>
      <c r="E43" s="281" t="s">
        <v>65</v>
      </c>
      <c r="F43" s="282" t="s">
        <v>377</v>
      </c>
      <c r="G43" s="184"/>
      <c r="H43" s="184"/>
      <c r="I43" s="184"/>
      <c r="P43" s="184"/>
      <c r="X43" s="177"/>
      <c r="Y43" s="177"/>
    </row>
    <row r="44" spans="1:25">
      <c r="A44" s="184"/>
      <c r="B44" s="181" t="s">
        <v>161</v>
      </c>
      <c r="C44" s="181" t="s">
        <v>115</v>
      </c>
      <c r="D44" s="279">
        <f>Lister!AJ13</f>
        <v>28.36</v>
      </c>
      <c r="E44" s="281" t="s">
        <v>65</v>
      </c>
      <c r="F44" s="282" t="s">
        <v>377</v>
      </c>
      <c r="G44" s="184"/>
      <c r="H44" s="184"/>
      <c r="I44" s="184"/>
      <c r="P44" s="184"/>
      <c r="X44" s="177"/>
      <c r="Y44" s="177"/>
    </row>
    <row r="45" spans="1:25">
      <c r="A45" s="184"/>
      <c r="B45" s="181" t="s">
        <v>119</v>
      </c>
      <c r="C45" s="181" t="s">
        <v>116</v>
      </c>
      <c r="D45" s="279">
        <f>Lister!AJ14</f>
        <v>10.285714285714286</v>
      </c>
      <c r="E45" s="281" t="s">
        <v>65</v>
      </c>
      <c r="F45" s="282" t="s">
        <v>160</v>
      </c>
      <c r="G45" s="184"/>
      <c r="H45" s="184"/>
      <c r="I45" s="184"/>
      <c r="P45" s="184"/>
      <c r="X45" s="177"/>
      <c r="Y45" s="177"/>
    </row>
    <row r="46" spans="1:25">
      <c r="A46" s="184"/>
      <c r="B46" s="181" t="s">
        <v>370</v>
      </c>
      <c r="C46" s="181" t="s">
        <v>323</v>
      </c>
      <c r="D46" s="270" t="s">
        <v>2</v>
      </c>
      <c r="E46" s="281" t="s">
        <v>65</v>
      </c>
      <c r="F46" s="271"/>
      <c r="G46" s="184"/>
      <c r="H46" s="184"/>
      <c r="I46" s="184"/>
      <c r="P46" s="184"/>
      <c r="X46" s="177"/>
      <c r="Y46" s="177"/>
    </row>
    <row r="47" spans="1:25">
      <c r="A47" s="184"/>
      <c r="B47" s="184"/>
      <c r="C47" s="184"/>
      <c r="D47" s="184"/>
      <c r="E47" s="184"/>
      <c r="F47" s="184"/>
      <c r="G47" s="184"/>
      <c r="H47" s="184"/>
      <c r="I47" s="184"/>
      <c r="P47" s="184"/>
      <c r="X47" s="177"/>
      <c r="Y47" s="177"/>
    </row>
    <row r="48" spans="1:25">
      <c r="A48" s="184"/>
      <c r="B48" s="185" t="s">
        <v>346</v>
      </c>
      <c r="G48" s="184"/>
      <c r="H48" s="184"/>
      <c r="I48" s="184"/>
      <c r="P48" s="184"/>
      <c r="X48" s="177"/>
      <c r="Y48" s="177"/>
    </row>
    <row r="49" spans="1:25">
      <c r="A49" s="184"/>
      <c r="B49" s="184"/>
      <c r="D49" s="181" t="s">
        <v>141</v>
      </c>
      <c r="E49" s="181" t="s">
        <v>347</v>
      </c>
      <c r="F49" s="181" t="s">
        <v>372</v>
      </c>
      <c r="G49" s="184"/>
      <c r="H49" s="184"/>
      <c r="I49" s="184"/>
      <c r="P49" s="184"/>
      <c r="X49" s="177"/>
      <c r="Y49" s="177"/>
    </row>
    <row r="50" spans="1:25">
      <c r="A50" s="184"/>
      <c r="B50" s="184"/>
      <c r="C50" s="181" t="s">
        <v>335</v>
      </c>
      <c r="D50" s="283">
        <f>Lister!T45</f>
        <v>0.91558965171486006</v>
      </c>
      <c r="E50" s="280" t="s">
        <v>65</v>
      </c>
      <c r="F50" s="298" t="s">
        <v>375</v>
      </c>
      <c r="G50" s="184"/>
      <c r="H50" s="184"/>
      <c r="I50" s="184"/>
      <c r="P50" s="184"/>
      <c r="X50" s="177"/>
      <c r="Y50" s="177"/>
    </row>
    <row r="51" spans="1:25">
      <c r="A51" s="184"/>
      <c r="B51" s="184"/>
      <c r="C51" s="181" t="s">
        <v>238</v>
      </c>
      <c r="D51" s="283">
        <f>Lister!U45</f>
        <v>0.76190369573374639</v>
      </c>
      <c r="E51" s="280" t="s">
        <v>65</v>
      </c>
      <c r="F51" s="298" t="s">
        <v>375</v>
      </c>
      <c r="G51" s="184"/>
      <c r="H51" s="184"/>
      <c r="I51" s="184"/>
      <c r="P51" s="184"/>
      <c r="X51" s="177"/>
      <c r="Y51" s="177"/>
    </row>
    <row r="52" spans="1:25">
      <c r="A52" s="184"/>
      <c r="B52" s="181" t="s">
        <v>370</v>
      </c>
      <c r="C52" s="181" t="s">
        <v>323</v>
      </c>
      <c r="D52" s="270" t="s">
        <v>2</v>
      </c>
      <c r="E52" s="280" t="s">
        <v>65</v>
      </c>
      <c r="F52" s="299"/>
      <c r="G52" s="184"/>
      <c r="H52" s="184"/>
      <c r="I52" s="184"/>
      <c r="P52" s="184"/>
      <c r="X52" s="177"/>
      <c r="Y52" s="177"/>
    </row>
    <row r="53" spans="1:25">
      <c r="A53" s="184"/>
      <c r="C53" s="184"/>
      <c r="D53" s="184"/>
      <c r="E53" s="184"/>
      <c r="F53" s="184"/>
      <c r="G53" s="184"/>
      <c r="H53" s="184"/>
      <c r="I53" s="184"/>
      <c r="P53" s="184"/>
      <c r="X53" s="177"/>
      <c r="Y53" s="177"/>
    </row>
    <row r="54" spans="1:25">
      <c r="A54" s="184"/>
      <c r="C54" s="184"/>
      <c r="D54" s="184"/>
      <c r="E54" s="184"/>
      <c r="F54" s="184"/>
      <c r="G54" s="184"/>
      <c r="H54" s="184"/>
      <c r="I54" s="184"/>
      <c r="P54" s="184"/>
      <c r="X54" s="177"/>
      <c r="Y54" s="177"/>
    </row>
    <row r="55" spans="1:25" ht="16" customHeight="1">
      <c r="B55" s="176" t="s">
        <v>379</v>
      </c>
      <c r="G55" s="177"/>
      <c r="X55" s="177"/>
      <c r="Y55" s="177"/>
    </row>
    <row r="56" spans="1:25" ht="16" customHeight="1">
      <c r="B56" s="185" t="s">
        <v>377</v>
      </c>
      <c r="G56" s="177"/>
      <c r="X56" s="177"/>
      <c r="Y56" s="177"/>
    </row>
    <row r="57" spans="1:25" ht="16" customHeight="1">
      <c r="B57" s="185" t="s">
        <v>381</v>
      </c>
      <c r="G57" s="177"/>
      <c r="X57" s="177"/>
      <c r="Y57" s="177"/>
    </row>
    <row r="58" spans="1:25" ht="16" customHeight="1">
      <c r="B58" s="185"/>
      <c r="G58" s="177"/>
      <c r="X58" s="177"/>
      <c r="Y58" s="177"/>
    </row>
    <row r="59" spans="1:25" ht="16" customHeight="1">
      <c r="B59" s="185" t="s">
        <v>380</v>
      </c>
      <c r="G59" s="177"/>
      <c r="X59" s="177"/>
      <c r="Y59" s="177"/>
    </row>
    <row r="60" spans="1:25" ht="16" customHeight="1">
      <c r="B60" s="185" t="s">
        <v>375</v>
      </c>
      <c r="G60" s="177"/>
      <c r="X60" s="177"/>
      <c r="Y60" s="177"/>
    </row>
    <row r="61" spans="1:25" ht="16" customHeight="1">
      <c r="B61" s="185" t="s">
        <v>376</v>
      </c>
      <c r="G61" s="177"/>
      <c r="X61" s="177"/>
      <c r="Y61" s="177"/>
    </row>
    <row r="62" spans="1:25">
      <c r="A62" s="184"/>
      <c r="B62" s="186"/>
      <c r="C62" s="184"/>
      <c r="D62" s="184"/>
      <c r="E62" s="184"/>
      <c r="F62" s="184"/>
      <c r="G62" s="184"/>
      <c r="H62" s="184"/>
      <c r="I62" s="184"/>
      <c r="P62" s="184"/>
      <c r="X62" s="177"/>
      <c r="Y62" s="177"/>
    </row>
    <row r="63" spans="1:25">
      <c r="A63" s="184"/>
      <c r="B63" s="184"/>
      <c r="C63" s="184"/>
      <c r="D63" s="184"/>
      <c r="E63" s="184"/>
      <c r="F63" s="184"/>
      <c r="G63" s="184"/>
      <c r="H63" s="184"/>
      <c r="I63" s="184"/>
      <c r="P63" s="184"/>
      <c r="X63" s="177"/>
      <c r="Y63" s="177"/>
    </row>
    <row r="64" spans="1:25" ht="43" customHeight="1">
      <c r="A64" s="176"/>
      <c r="B64" s="52" t="s">
        <v>8</v>
      </c>
      <c r="D64" s="176"/>
      <c r="E64" s="176"/>
      <c r="F64" s="176"/>
      <c r="G64" s="177"/>
      <c r="X64" s="177"/>
      <c r="Y64" s="177"/>
    </row>
    <row r="65" spans="1:25" ht="7" customHeight="1">
      <c r="A65" s="176"/>
      <c r="B65" s="53"/>
      <c r="C65" s="187"/>
      <c r="D65" s="187"/>
      <c r="G65" s="177"/>
      <c r="X65" s="177"/>
      <c r="Y65" s="177"/>
    </row>
    <row r="66" spans="1:25">
      <c r="B66" s="176" t="s">
        <v>318</v>
      </c>
      <c r="G66" s="177"/>
      <c r="X66" s="177"/>
      <c r="Y66" s="177"/>
    </row>
    <row r="67" spans="1:25">
      <c r="B67" s="188"/>
      <c r="G67" s="177"/>
      <c r="X67" s="177"/>
      <c r="Y67" s="177"/>
    </row>
    <row r="68" spans="1:25" ht="16" customHeight="1">
      <c r="B68" s="176" t="s">
        <v>383</v>
      </c>
      <c r="G68" s="177"/>
      <c r="X68" s="177"/>
      <c r="Y68" s="177"/>
    </row>
    <row r="69" spans="1:25" ht="16" customHeight="1">
      <c r="B69" s="176" t="s">
        <v>384</v>
      </c>
      <c r="G69" s="177"/>
      <c r="X69" s="177"/>
      <c r="Y69" s="177"/>
    </row>
    <row r="70" spans="1:25" ht="16" customHeight="1">
      <c r="G70" s="177"/>
      <c r="X70" s="177"/>
      <c r="Y70" s="177"/>
    </row>
    <row r="71" spans="1:25" ht="16" customHeight="1">
      <c r="B71" s="176" t="s">
        <v>165</v>
      </c>
      <c r="G71" s="177"/>
      <c r="X71" s="177"/>
      <c r="Y71" s="177"/>
    </row>
    <row r="72" spans="1:25" ht="16" customHeight="1">
      <c r="B72" s="176" t="s">
        <v>162</v>
      </c>
      <c r="G72" s="177"/>
      <c r="X72" s="177"/>
      <c r="Y72" s="177"/>
    </row>
    <row r="73" spans="1:25" ht="16" customHeight="1">
      <c r="B73" s="176" t="s">
        <v>378</v>
      </c>
      <c r="G73" s="177"/>
      <c r="X73" s="177"/>
      <c r="Y73" s="177"/>
    </row>
    <row r="75" spans="1:25" ht="16" customHeight="1">
      <c r="G75" s="177"/>
      <c r="X75" s="177"/>
      <c r="Y75" s="177"/>
    </row>
    <row r="76" spans="1:25" ht="17">
      <c r="A76" s="176"/>
      <c r="B76" s="269" t="s">
        <v>128</v>
      </c>
      <c r="G76" s="177"/>
      <c r="X76" s="177"/>
      <c r="Y76" s="177"/>
    </row>
    <row r="77" spans="1:25" ht="17">
      <c r="A77" s="176"/>
      <c r="B77" s="192"/>
      <c r="G77" s="177"/>
      <c r="X77" s="177"/>
      <c r="Y77" s="177"/>
    </row>
    <row r="78" spans="1:25">
      <c r="B78" s="53" t="s">
        <v>127</v>
      </c>
      <c r="C78" s="193" t="s">
        <v>352</v>
      </c>
      <c r="G78" s="177"/>
      <c r="X78" s="177"/>
      <c r="Y78" s="177"/>
    </row>
    <row r="79" spans="1:25">
      <c r="B79" s="53"/>
      <c r="C79" s="53" t="s">
        <v>9</v>
      </c>
      <c r="D79" s="176" t="s">
        <v>389</v>
      </c>
      <c r="G79" s="177"/>
      <c r="X79" s="177"/>
      <c r="Y79" s="177"/>
    </row>
    <row r="80" spans="1:25">
      <c r="B80" s="53"/>
      <c r="C80" s="53" t="s">
        <v>10</v>
      </c>
      <c r="D80" s="176" t="s">
        <v>348</v>
      </c>
      <c r="G80" s="177"/>
      <c r="X80" s="177"/>
      <c r="Y80" s="177"/>
    </row>
    <row r="81" spans="1:25">
      <c r="B81" s="53"/>
      <c r="C81" s="53" t="s">
        <v>11</v>
      </c>
      <c r="D81" s="176" t="s">
        <v>349</v>
      </c>
      <c r="G81" s="177"/>
      <c r="X81" s="177"/>
      <c r="Y81" s="177"/>
    </row>
    <row r="82" spans="1:25">
      <c r="B82" s="53"/>
      <c r="C82" s="53" t="s">
        <v>12</v>
      </c>
      <c r="D82" s="176" t="s">
        <v>390</v>
      </c>
      <c r="X82" s="177"/>
      <c r="Y82" s="177"/>
    </row>
    <row r="83" spans="1:25" ht="17" customHeight="1">
      <c r="A83" s="176"/>
      <c r="B83" s="53"/>
      <c r="C83" s="53" t="s">
        <v>13</v>
      </c>
      <c r="D83" s="176" t="s">
        <v>391</v>
      </c>
      <c r="X83" s="177"/>
      <c r="Y83" s="177"/>
    </row>
    <row r="84" spans="1:25" ht="16" customHeight="1">
      <c r="A84" s="176"/>
      <c r="C84" s="176"/>
      <c r="X84" s="177"/>
      <c r="Y84" s="177"/>
    </row>
    <row r="85" spans="1:25" ht="16" customHeight="1">
      <c r="A85" s="176"/>
      <c r="B85" s="53" t="s">
        <v>130</v>
      </c>
      <c r="C85" s="193" t="s">
        <v>387</v>
      </c>
      <c r="E85" s="195"/>
      <c r="G85" s="195"/>
      <c r="X85" s="177"/>
      <c r="Y85" s="177"/>
    </row>
    <row r="86" spans="1:25" ht="16" customHeight="1">
      <c r="A86" s="176"/>
      <c r="B86" s="53"/>
      <c r="C86" s="53" t="s">
        <v>9</v>
      </c>
      <c r="D86" s="176" t="s">
        <v>132</v>
      </c>
      <c r="W86" s="177"/>
      <c r="X86" s="177"/>
      <c r="Y86" s="177"/>
    </row>
    <row r="87" spans="1:25" ht="16" customHeight="1">
      <c r="A87" s="176"/>
      <c r="B87" s="53"/>
      <c r="D87" s="176" t="s">
        <v>166</v>
      </c>
      <c r="W87" s="177"/>
      <c r="X87" s="177"/>
      <c r="Y87" s="177"/>
    </row>
    <row r="88" spans="1:25" ht="16" customHeight="1">
      <c r="A88" s="176"/>
      <c r="B88" s="53"/>
      <c r="D88" s="196" t="s">
        <v>14</v>
      </c>
      <c r="W88" s="177"/>
      <c r="X88" s="177"/>
      <c r="Y88" s="177"/>
    </row>
    <row r="89" spans="1:25" ht="16" customHeight="1">
      <c r="A89" s="176"/>
      <c r="B89" s="53"/>
      <c r="D89" s="197" t="s">
        <v>57</v>
      </c>
      <c r="W89" s="177"/>
      <c r="X89" s="177"/>
      <c r="Y89" s="177"/>
    </row>
    <row r="90" spans="1:25" ht="16" customHeight="1">
      <c r="A90" s="176"/>
      <c r="B90" s="53"/>
      <c r="D90" s="198" t="s">
        <v>20</v>
      </c>
      <c r="W90" s="177"/>
      <c r="X90" s="177"/>
      <c r="Y90" s="177"/>
    </row>
    <row r="91" spans="1:25" ht="16" customHeight="1">
      <c r="A91" s="176"/>
      <c r="B91" s="53"/>
      <c r="D91" s="198" t="s">
        <v>19</v>
      </c>
      <c r="W91" s="177"/>
      <c r="X91" s="177"/>
      <c r="Y91" s="177"/>
    </row>
    <row r="92" spans="1:25" ht="16" customHeight="1">
      <c r="A92" s="176"/>
      <c r="B92" s="53"/>
      <c r="D92" s="199" t="s">
        <v>15</v>
      </c>
      <c r="W92" s="177"/>
      <c r="X92" s="177"/>
      <c r="Y92" s="177"/>
    </row>
    <row r="93" spans="1:25" ht="16" customHeight="1">
      <c r="A93" s="176"/>
      <c r="B93" s="53"/>
      <c r="D93" s="200" t="s">
        <v>16</v>
      </c>
      <c r="W93" s="177"/>
      <c r="X93" s="177"/>
      <c r="Y93" s="177"/>
    </row>
    <row r="94" spans="1:25" ht="16" customHeight="1">
      <c r="A94" s="176"/>
      <c r="B94" s="53"/>
      <c r="C94" s="53" t="s">
        <v>10</v>
      </c>
      <c r="D94" s="176" t="s">
        <v>168</v>
      </c>
      <c r="W94" s="177"/>
      <c r="X94" s="177"/>
      <c r="Y94" s="177"/>
    </row>
    <row r="95" spans="1:25" ht="16" customHeight="1">
      <c r="A95" s="176"/>
      <c r="B95" s="53"/>
      <c r="W95" s="177"/>
      <c r="X95" s="177"/>
      <c r="Y95" s="177"/>
    </row>
    <row r="96" spans="1:25" ht="16" customHeight="1">
      <c r="A96" s="176"/>
      <c r="B96" s="53"/>
      <c r="W96" s="177"/>
      <c r="X96" s="177"/>
      <c r="Y96" s="177"/>
    </row>
    <row r="97" spans="1:25" ht="16" customHeight="1">
      <c r="A97" s="176"/>
      <c r="B97" s="53" t="s">
        <v>131</v>
      </c>
      <c r="C97" s="193" t="s">
        <v>388</v>
      </c>
      <c r="W97" s="177"/>
      <c r="X97" s="177"/>
      <c r="Y97" s="177"/>
    </row>
    <row r="98" spans="1:25" ht="16" customHeight="1">
      <c r="A98" s="176"/>
      <c r="B98" s="53"/>
      <c r="D98" s="185" t="s">
        <v>170</v>
      </c>
      <c r="W98" s="177"/>
      <c r="X98" s="177"/>
      <c r="Y98" s="177"/>
    </row>
    <row r="99" spans="1:25" ht="16" customHeight="1">
      <c r="A99" s="176"/>
      <c r="B99" s="53"/>
      <c r="C99" s="53" t="s">
        <v>9</v>
      </c>
      <c r="D99" s="176" t="s">
        <v>169</v>
      </c>
      <c r="W99" s="177"/>
      <c r="X99" s="177"/>
      <c r="Y99" s="177"/>
    </row>
    <row r="100" spans="1:25" ht="16" customHeight="1">
      <c r="A100" s="176"/>
      <c r="B100" s="53"/>
      <c r="C100" s="53" t="s">
        <v>10</v>
      </c>
      <c r="D100" s="176" t="s">
        <v>385</v>
      </c>
      <c r="W100" s="177"/>
      <c r="X100" s="177"/>
      <c r="Y100" s="177"/>
    </row>
    <row r="101" spans="1:25" ht="16" customHeight="1">
      <c r="A101" s="176"/>
      <c r="B101" s="53"/>
      <c r="C101" s="53" t="s">
        <v>11</v>
      </c>
      <c r="D101" s="176" t="s">
        <v>351</v>
      </c>
      <c r="W101" s="177"/>
      <c r="X101" s="177"/>
      <c r="Y101" s="177"/>
    </row>
    <row r="102" spans="1:25" ht="16" customHeight="1">
      <c r="A102" s="176"/>
      <c r="B102" s="53"/>
      <c r="E102" s="176"/>
      <c r="W102" s="177"/>
      <c r="X102" s="177"/>
      <c r="Y102" s="177"/>
    </row>
    <row r="103" spans="1:25" ht="16" customHeight="1">
      <c r="A103" s="189"/>
      <c r="B103" s="190"/>
      <c r="C103" s="189"/>
      <c r="D103" s="189"/>
      <c r="E103" s="189"/>
      <c r="F103" s="189"/>
      <c r="G103" s="191"/>
      <c r="H103" s="189"/>
      <c r="I103" s="189"/>
      <c r="J103" s="189"/>
      <c r="K103" s="189"/>
      <c r="L103" s="189"/>
      <c r="M103" s="189"/>
      <c r="N103" s="189"/>
      <c r="O103" s="189"/>
      <c r="X103" s="177"/>
      <c r="Y103" s="177"/>
    </row>
    <row r="104" spans="1:25" ht="16" customHeight="1">
      <c r="B104" s="53"/>
      <c r="E104" s="176"/>
      <c r="W104" s="177"/>
      <c r="X104" s="177"/>
      <c r="Y104" s="177"/>
    </row>
    <row r="105" spans="1:25" ht="16" customHeight="1">
      <c r="B105" s="269" t="s">
        <v>129</v>
      </c>
      <c r="E105" s="201"/>
      <c r="G105" s="201"/>
      <c r="H105" s="201"/>
      <c r="I105" s="201"/>
      <c r="J105" s="201"/>
      <c r="K105" s="201"/>
      <c r="W105" s="177"/>
      <c r="X105" s="177"/>
      <c r="Y105" s="177"/>
    </row>
    <row r="106" spans="1:25" ht="16" customHeight="1">
      <c r="B106" s="192"/>
      <c r="E106" s="201"/>
      <c r="G106" s="201"/>
      <c r="H106" s="201"/>
      <c r="I106" s="201"/>
      <c r="J106" s="201"/>
      <c r="K106" s="201"/>
      <c r="W106" s="177"/>
      <c r="X106" s="177"/>
      <c r="Y106" s="177"/>
    </row>
    <row r="107" spans="1:25" ht="16" customHeight="1">
      <c r="B107" s="53" t="s">
        <v>127</v>
      </c>
      <c r="C107" s="193" t="s">
        <v>392</v>
      </c>
      <c r="W107" s="177"/>
      <c r="X107" s="177"/>
      <c r="Y107" s="177"/>
    </row>
    <row r="108" spans="1:25" ht="16" customHeight="1">
      <c r="B108" s="53"/>
      <c r="C108" s="53" t="s">
        <v>9</v>
      </c>
      <c r="D108" s="176" t="s">
        <v>138</v>
      </c>
      <c r="W108" s="177"/>
      <c r="X108" s="177"/>
      <c r="Y108" s="177"/>
    </row>
    <row r="109" spans="1:25" ht="16" customHeight="1">
      <c r="B109" s="53"/>
      <c r="C109" s="53" t="s">
        <v>10</v>
      </c>
      <c r="D109" s="176" t="s">
        <v>139</v>
      </c>
      <c r="W109" s="177"/>
      <c r="X109" s="177"/>
      <c r="Y109" s="177"/>
    </row>
    <row r="110" spans="1:25">
      <c r="B110" s="53"/>
      <c r="C110" s="53" t="s">
        <v>11</v>
      </c>
      <c r="D110" s="176" t="s">
        <v>354</v>
      </c>
    </row>
    <row r="111" spans="1:25">
      <c r="B111" s="53"/>
      <c r="C111" s="53" t="s">
        <v>12</v>
      </c>
      <c r="D111" s="176" t="s">
        <v>349</v>
      </c>
    </row>
    <row r="112" spans="1:25">
      <c r="B112" s="53"/>
      <c r="C112" s="53" t="s">
        <v>13</v>
      </c>
      <c r="D112" s="176" t="s">
        <v>350</v>
      </c>
    </row>
    <row r="113" spans="2:24">
      <c r="B113" s="53"/>
      <c r="C113" s="53" t="s">
        <v>355</v>
      </c>
      <c r="D113" s="176" t="s">
        <v>353</v>
      </c>
    </row>
    <row r="114" spans="2:24">
      <c r="B114" s="53"/>
      <c r="C114" s="53" t="s">
        <v>356</v>
      </c>
      <c r="D114" s="176" t="s">
        <v>357</v>
      </c>
      <c r="E114" s="177"/>
    </row>
    <row r="115" spans="2:24">
      <c r="C115" s="176"/>
      <c r="D115" s="194"/>
      <c r="E115" s="177"/>
    </row>
    <row r="116" spans="2:24">
      <c r="C116" s="176"/>
      <c r="D116" s="194"/>
      <c r="E116" s="177"/>
    </row>
    <row r="117" spans="2:24">
      <c r="B117" s="53" t="s">
        <v>130</v>
      </c>
      <c r="C117" s="193" t="s">
        <v>387</v>
      </c>
      <c r="E117" s="177"/>
    </row>
    <row r="118" spans="2:24">
      <c r="B118" s="53"/>
      <c r="C118" s="53" t="s">
        <v>9</v>
      </c>
      <c r="D118" s="176" t="s">
        <v>132</v>
      </c>
      <c r="E118" s="177"/>
      <c r="I118" s="177"/>
      <c r="J118" s="202"/>
      <c r="K118" s="177"/>
      <c r="U118" s="177"/>
      <c r="V118" s="177"/>
      <c r="W118" s="177"/>
      <c r="X118" s="177"/>
    </row>
    <row r="119" spans="2:24">
      <c r="B119" s="53"/>
      <c r="D119" s="176" t="s">
        <v>166</v>
      </c>
      <c r="E119" s="177"/>
      <c r="I119" s="177"/>
      <c r="J119" s="202"/>
      <c r="K119" s="177"/>
      <c r="U119" s="177"/>
      <c r="V119" s="177"/>
      <c r="W119" s="177"/>
      <c r="X119" s="177"/>
    </row>
    <row r="120" spans="2:24" ht="12">
      <c r="B120" s="53"/>
      <c r="D120" s="196" t="s">
        <v>14</v>
      </c>
      <c r="E120" s="177"/>
      <c r="I120" s="177"/>
      <c r="J120" s="202"/>
      <c r="K120" s="177"/>
      <c r="U120" s="177"/>
      <c r="V120" s="177"/>
      <c r="W120" s="177"/>
      <c r="X120" s="177"/>
    </row>
    <row r="121" spans="2:24" ht="12">
      <c r="B121" s="53"/>
      <c r="D121" s="197" t="s">
        <v>57</v>
      </c>
      <c r="E121" s="177"/>
      <c r="I121" s="177"/>
      <c r="J121" s="202"/>
      <c r="K121" s="177"/>
      <c r="U121" s="177"/>
      <c r="V121" s="177"/>
      <c r="W121" s="177"/>
      <c r="X121" s="177"/>
    </row>
    <row r="122" spans="2:24" ht="12">
      <c r="B122" s="53"/>
      <c r="D122" s="198" t="s">
        <v>20</v>
      </c>
      <c r="E122" s="177"/>
      <c r="I122" s="177"/>
      <c r="J122" s="202"/>
      <c r="K122" s="177"/>
      <c r="U122" s="177"/>
      <c r="V122" s="177"/>
      <c r="W122" s="177"/>
      <c r="X122" s="177"/>
    </row>
    <row r="123" spans="2:24" ht="12">
      <c r="B123" s="53"/>
      <c r="D123" s="198" t="s">
        <v>19</v>
      </c>
      <c r="E123" s="177"/>
      <c r="I123" s="177"/>
      <c r="J123" s="202"/>
      <c r="K123" s="177"/>
      <c r="U123" s="177"/>
      <c r="V123" s="177"/>
      <c r="W123" s="177"/>
      <c r="X123" s="177"/>
    </row>
    <row r="124" spans="2:24" ht="12">
      <c r="B124" s="53"/>
      <c r="D124" s="199" t="s">
        <v>15</v>
      </c>
      <c r="E124" s="177"/>
      <c r="I124" s="177"/>
      <c r="J124" s="202"/>
      <c r="K124" s="177"/>
      <c r="U124" s="177"/>
      <c r="V124" s="177"/>
      <c r="W124" s="177"/>
      <c r="X124" s="177"/>
    </row>
    <row r="125" spans="2:24" ht="12">
      <c r="B125" s="53"/>
      <c r="D125" s="200" t="s">
        <v>16</v>
      </c>
      <c r="E125" s="177"/>
      <c r="I125" s="177"/>
      <c r="J125" s="202"/>
      <c r="K125" s="177"/>
      <c r="U125" s="177"/>
      <c r="V125" s="177"/>
      <c r="W125" s="177"/>
      <c r="X125" s="177"/>
    </row>
    <row r="126" spans="2:24">
      <c r="B126" s="53"/>
      <c r="C126" s="53" t="s">
        <v>10</v>
      </c>
      <c r="D126" s="176" t="s">
        <v>358</v>
      </c>
      <c r="E126" s="177"/>
      <c r="I126" s="177"/>
      <c r="J126" s="202"/>
      <c r="K126" s="177"/>
      <c r="U126" s="177"/>
      <c r="V126" s="177"/>
      <c r="W126" s="177"/>
      <c r="X126" s="177"/>
    </row>
    <row r="127" spans="2:24" ht="12">
      <c r="B127" s="53"/>
      <c r="E127" s="177"/>
      <c r="I127" s="177"/>
      <c r="J127" s="202"/>
      <c r="K127" s="177"/>
      <c r="U127" s="177"/>
      <c r="V127" s="177"/>
      <c r="W127" s="177"/>
      <c r="X127" s="177"/>
    </row>
    <row r="128" spans="2:24" ht="12">
      <c r="B128" s="53"/>
      <c r="E128" s="177"/>
      <c r="I128" s="177"/>
      <c r="J128" s="202"/>
      <c r="K128" s="177"/>
      <c r="L128" s="202"/>
      <c r="M128" s="177"/>
      <c r="N128" s="177"/>
      <c r="O128" s="177"/>
      <c r="P128" s="202"/>
      <c r="U128" s="177"/>
      <c r="V128" s="177"/>
      <c r="W128" s="177"/>
      <c r="X128" s="177"/>
    </row>
    <row r="129" spans="1:25" ht="15" customHeight="1">
      <c r="B129" s="53" t="s">
        <v>131</v>
      </c>
      <c r="C129" s="193" t="s">
        <v>388</v>
      </c>
      <c r="I129" s="177"/>
      <c r="J129" s="202"/>
      <c r="K129" s="177"/>
      <c r="L129" s="202"/>
      <c r="M129" s="177"/>
      <c r="N129" s="177"/>
      <c r="O129" s="177"/>
      <c r="P129" s="202"/>
      <c r="U129" s="177"/>
      <c r="V129" s="177"/>
      <c r="W129" s="177"/>
      <c r="X129" s="177"/>
    </row>
    <row r="130" spans="1:25">
      <c r="B130" s="53"/>
      <c r="C130" s="53" t="s">
        <v>9</v>
      </c>
      <c r="D130" s="176" t="s">
        <v>359</v>
      </c>
      <c r="H130" s="202"/>
      <c r="I130" s="177"/>
      <c r="J130" s="202"/>
      <c r="K130" s="177"/>
      <c r="L130" s="202"/>
      <c r="M130" s="177"/>
      <c r="N130" s="177"/>
      <c r="O130" s="177"/>
      <c r="P130" s="202"/>
      <c r="U130" s="177"/>
      <c r="V130" s="177"/>
      <c r="W130" s="177"/>
      <c r="X130" s="177"/>
    </row>
    <row r="131" spans="1:25">
      <c r="B131" s="53"/>
      <c r="C131" s="53" t="s">
        <v>10</v>
      </c>
      <c r="D131" s="176" t="s">
        <v>395</v>
      </c>
      <c r="H131" s="202"/>
      <c r="I131" s="177"/>
      <c r="J131" s="202"/>
      <c r="K131" s="177"/>
      <c r="L131" s="202"/>
      <c r="M131" s="177"/>
      <c r="N131" s="177"/>
      <c r="O131" s="177"/>
      <c r="P131" s="202"/>
      <c r="U131" s="177"/>
      <c r="V131" s="177"/>
      <c r="W131" s="177"/>
      <c r="X131" s="177"/>
    </row>
    <row r="132" spans="1:25">
      <c r="B132" s="53"/>
      <c r="D132" s="176" t="s">
        <v>394</v>
      </c>
      <c r="E132" s="177"/>
      <c r="G132" s="177"/>
      <c r="H132" s="202"/>
    </row>
    <row r="133" spans="1:25" ht="12">
      <c r="B133" s="53"/>
      <c r="D133" s="203" t="s">
        <v>143</v>
      </c>
      <c r="E133" s="177"/>
      <c r="G133" s="177"/>
      <c r="H133" s="202"/>
    </row>
    <row r="134" spans="1:25" ht="12">
      <c r="B134" s="53"/>
      <c r="D134" s="199" t="s">
        <v>180</v>
      </c>
      <c r="E134" s="177"/>
      <c r="G134" s="177"/>
      <c r="H134" s="202"/>
    </row>
    <row r="135" spans="1:25" ht="12">
      <c r="B135" s="53"/>
      <c r="D135" s="204" t="s">
        <v>144</v>
      </c>
      <c r="E135" s="177"/>
      <c r="G135" s="177"/>
      <c r="H135" s="202"/>
    </row>
    <row r="136" spans="1:25" ht="12">
      <c r="B136" s="53"/>
      <c r="D136" s="204" t="s">
        <v>142</v>
      </c>
      <c r="E136" s="177"/>
      <c r="G136" s="177"/>
      <c r="H136" s="202"/>
    </row>
    <row r="137" spans="1:25" ht="12">
      <c r="B137" s="53"/>
      <c r="D137" s="205" t="s">
        <v>182</v>
      </c>
      <c r="E137" s="177"/>
      <c r="G137" s="177"/>
      <c r="H137" s="202"/>
    </row>
    <row r="138" spans="1:25" ht="12">
      <c r="B138" s="53"/>
      <c r="D138" s="205" t="s">
        <v>179</v>
      </c>
      <c r="E138" s="177"/>
      <c r="G138" s="177"/>
      <c r="H138" s="202"/>
    </row>
    <row r="139" spans="1:25" ht="12">
      <c r="B139" s="53"/>
      <c r="D139" s="206" t="s">
        <v>181</v>
      </c>
      <c r="E139" s="177"/>
      <c r="G139" s="177"/>
      <c r="H139" s="202"/>
    </row>
    <row r="140" spans="1:25">
      <c r="B140" s="53"/>
      <c r="C140" s="53" t="s">
        <v>11</v>
      </c>
      <c r="D140" s="176" t="s">
        <v>393</v>
      </c>
      <c r="E140" s="177"/>
      <c r="G140" s="177"/>
      <c r="H140" s="202"/>
    </row>
    <row r="141" spans="1:25">
      <c r="B141" s="53"/>
      <c r="C141" s="53" t="s">
        <v>12</v>
      </c>
      <c r="D141" s="176" t="s">
        <v>185</v>
      </c>
      <c r="E141" s="177"/>
      <c r="G141" s="177"/>
      <c r="H141" s="202"/>
    </row>
    <row r="142" spans="1:25">
      <c r="F142" s="177"/>
      <c r="G142" s="177"/>
      <c r="H142" s="202"/>
    </row>
    <row r="143" spans="1:25" ht="16" customHeight="1">
      <c r="A143" s="189"/>
      <c r="B143" s="190"/>
      <c r="C143" s="189"/>
      <c r="D143" s="189"/>
      <c r="E143" s="189"/>
      <c r="F143" s="189"/>
      <c r="G143" s="191"/>
      <c r="H143" s="189"/>
      <c r="I143" s="189"/>
      <c r="J143" s="189"/>
      <c r="K143" s="189"/>
      <c r="L143" s="189"/>
      <c r="M143" s="189"/>
      <c r="N143" s="189"/>
      <c r="O143" s="189"/>
      <c r="X143" s="177"/>
      <c r="Y143" s="177"/>
    </row>
    <row r="144" spans="1:25">
      <c r="F144" s="177"/>
      <c r="G144" s="177"/>
      <c r="H144" s="202"/>
    </row>
    <row r="146" spans="1:25" ht="17">
      <c r="B146" s="192" t="s">
        <v>186</v>
      </c>
    </row>
    <row r="147" spans="1:25">
      <c r="B147" s="53"/>
      <c r="C147" s="176" t="s">
        <v>187</v>
      </c>
    </row>
    <row r="148" spans="1:25" ht="12">
      <c r="B148" s="53"/>
    </row>
    <row r="149" spans="1:25">
      <c r="B149" s="53"/>
      <c r="C149" s="176" t="s">
        <v>188</v>
      </c>
    </row>
    <row r="150" spans="1:25">
      <c r="B150" s="53"/>
      <c r="C150" s="176" t="s">
        <v>189</v>
      </c>
    </row>
    <row r="151" spans="1:25" ht="14" customHeight="1">
      <c r="B151" s="53"/>
      <c r="C151" s="176" t="s">
        <v>190</v>
      </c>
    </row>
    <row r="152" spans="1:25" ht="12">
      <c r="B152" s="53"/>
    </row>
    <row r="153" spans="1:25">
      <c r="B153" s="53"/>
      <c r="C153" s="176" t="s">
        <v>191</v>
      </c>
      <c r="J153" s="202"/>
      <c r="K153" s="177"/>
      <c r="L153" s="202"/>
      <c r="M153" s="177"/>
      <c r="N153" s="177"/>
      <c r="O153" s="177"/>
      <c r="P153" s="202"/>
      <c r="U153" s="177"/>
      <c r="V153" s="177"/>
      <c r="W153" s="177"/>
      <c r="X153" s="177"/>
    </row>
    <row r="154" spans="1:25">
      <c r="B154" s="53"/>
      <c r="C154" s="176" t="s">
        <v>192</v>
      </c>
    </row>
    <row r="155" spans="1:25">
      <c r="B155" s="53"/>
      <c r="C155" s="176" t="s">
        <v>360</v>
      </c>
    </row>
    <row r="156" spans="1:25">
      <c r="B156" s="53"/>
      <c r="C156" s="176"/>
    </row>
    <row r="157" spans="1:25">
      <c r="B157" s="53"/>
      <c r="C157" s="176" t="s">
        <v>396</v>
      </c>
    </row>
    <row r="159" spans="1:25" ht="16" customHeight="1">
      <c r="A159" s="189"/>
      <c r="B159" s="190"/>
      <c r="C159" s="189"/>
      <c r="D159" s="189"/>
      <c r="E159" s="189"/>
      <c r="F159" s="189"/>
      <c r="G159" s="191"/>
      <c r="H159" s="189"/>
      <c r="I159" s="189"/>
      <c r="J159" s="189"/>
      <c r="K159" s="189"/>
      <c r="L159" s="189"/>
      <c r="M159" s="189"/>
      <c r="N159" s="189"/>
      <c r="O159" s="189"/>
      <c r="X159" s="177"/>
      <c r="Y159" s="177"/>
    </row>
    <row r="161" spans="2:9" ht="17">
      <c r="B161" s="192" t="s">
        <v>193</v>
      </c>
      <c r="E161" s="177"/>
      <c r="G161" s="177"/>
      <c r="H161" s="202"/>
    </row>
    <row r="162" spans="2:9">
      <c r="B162" s="53"/>
      <c r="C162" s="176" t="s">
        <v>194</v>
      </c>
      <c r="E162" s="177"/>
      <c r="G162" s="177"/>
      <c r="H162" s="202"/>
    </row>
    <row r="163" spans="2:9">
      <c r="B163" s="53"/>
      <c r="C163" s="176" t="s">
        <v>195</v>
      </c>
      <c r="E163" s="177"/>
      <c r="G163" s="177"/>
      <c r="H163" s="202"/>
    </row>
    <row r="164" spans="2:9">
      <c r="B164" s="53"/>
      <c r="C164" s="176" t="s">
        <v>196</v>
      </c>
      <c r="E164" s="177"/>
      <c r="G164" s="177"/>
      <c r="H164" s="202"/>
    </row>
    <row r="165" spans="2:9">
      <c r="B165" s="53"/>
      <c r="C165" s="176" t="s">
        <v>197</v>
      </c>
      <c r="E165" s="177"/>
      <c r="G165" s="177"/>
      <c r="H165" s="202"/>
    </row>
    <row r="166" spans="2:9">
      <c r="B166" s="53"/>
      <c r="D166" s="176"/>
      <c r="E166" s="177"/>
      <c r="G166" s="177"/>
      <c r="H166" s="202"/>
    </row>
    <row r="167" spans="2:9">
      <c r="E167" s="194"/>
      <c r="F167" s="177"/>
      <c r="G167" s="177"/>
      <c r="H167" s="202"/>
    </row>
    <row r="168" spans="2:9">
      <c r="C168" s="176"/>
      <c r="D168" s="176"/>
      <c r="E168" s="176"/>
      <c r="F168" s="177"/>
      <c r="G168" s="177"/>
      <c r="H168" s="202"/>
    </row>
    <row r="169" spans="2:9">
      <c r="I169" s="177"/>
    </row>
    <row r="170" spans="2:9">
      <c r="C170" s="185"/>
    </row>
    <row r="171" spans="2:9">
      <c r="C171" s="185"/>
    </row>
    <row r="173" spans="2:9">
      <c r="C173" s="185"/>
    </row>
    <row r="174" spans="2:9">
      <c r="C174" s="185"/>
    </row>
    <row r="175" spans="2:9">
      <c r="C175" s="185"/>
    </row>
  </sheetData>
  <sheetProtection selectLockedCells="1"/>
  <phoneticPr fontId="1" type="noConversion"/>
  <dataValidations count="2">
    <dataValidation type="list" allowBlank="1" showInputMessage="1" showErrorMessage="1" sqref="D19" xr:uid="{C28EB39C-A468-9549-B94F-472EBF2DECA3}">
      <formula1>$D$50:$D$52</formula1>
    </dataValidation>
    <dataValidation type="list" allowBlank="1" showInputMessage="1" showErrorMessage="1" sqref="D18" xr:uid="{99740720-1929-7546-AB85-1CA99095DCC1}">
      <formula1>$D$41:$D$46</formula1>
    </dataValidation>
  </dataValidations>
  <hyperlinks>
    <hyperlink ref="F51" r:id="rId1" display="Plukkanalyser på restavfall fra byggeplass, DIBK" xr:uid="{EEAF96FE-C5CD-FB47-A6FA-151D5A647E78}"/>
    <hyperlink ref="F50" r:id="rId2" display="Plukkanalyser på restavfall fra byggeplass, DIBK" xr:uid="{495A058C-CFFA-0743-A6FD-5AA77F2EC9A6}"/>
  </hyperlinks>
  <pageMargins left="0.7" right="0.7" top="0.75" bottom="0.75" header="0.3" footer="0.3"/>
  <pageSetup paperSize="9" orientation="portrait" r:id="rId3"/>
  <headerFooter>
    <oddHeader>&amp;CUTKAST</oddHeader>
    <oddFooter xml:space="preserve">&amp;CUTKAST
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F3C4-48F1-4404-A13E-05001A717B4E}">
  <sheetPr codeName="Sheet1">
    <tabColor theme="8"/>
  </sheetPr>
  <dimension ref="B1:O127"/>
  <sheetViews>
    <sheetView zoomScaleNormal="100" workbookViewId="0">
      <selection activeCell="F30" sqref="F30"/>
    </sheetView>
  </sheetViews>
  <sheetFormatPr baseColWidth="10" defaultColWidth="14.33203125" defaultRowHeight="11"/>
  <cols>
    <col min="1" max="1" width="3.83203125" style="31" customWidth="1"/>
    <col min="2" max="2" width="8.5" style="31" customWidth="1"/>
    <col min="3" max="3" width="24.6640625" style="31" customWidth="1"/>
    <col min="4" max="4" width="18.5" style="31" customWidth="1"/>
    <col min="5" max="5" width="6.1640625" style="31" customWidth="1"/>
    <col min="6" max="6" width="12.1640625" style="31" customWidth="1"/>
    <col min="7" max="7" width="6.1640625" style="31" customWidth="1"/>
    <col min="8" max="8" width="9.33203125" style="31" customWidth="1"/>
    <col min="9" max="9" width="4.83203125" style="31" customWidth="1"/>
    <col min="10" max="10" width="31" style="31" customWidth="1"/>
    <col min="11" max="11" width="7.83203125" style="31" customWidth="1"/>
    <col min="12" max="12" width="4.5" style="31" customWidth="1"/>
    <col min="13" max="13" width="9.33203125" style="31" customWidth="1"/>
    <col min="14" max="14" width="12.33203125" style="31" customWidth="1"/>
    <col min="15" max="15" width="20.1640625" style="31" customWidth="1"/>
    <col min="16" max="16" width="7.6640625" style="31" customWidth="1"/>
    <col min="17" max="17" width="4.5" style="31" customWidth="1"/>
    <col min="18" max="18" width="14.33203125" style="31" customWidth="1"/>
    <col min="19" max="16384" width="14.33203125" style="31"/>
  </cols>
  <sheetData>
    <row r="1" spans="2:15" ht="16" customHeight="1"/>
    <row r="2" spans="2:15" ht="16" customHeight="1"/>
    <row r="3" spans="2:15" ht="40" customHeight="1">
      <c r="B3" s="32" t="str">
        <f>"Plast Dash-board for " &amp; 'Om verktøyet'!D11</f>
        <v>Plast Dash-board for Fyll inn</v>
      </c>
    </row>
    <row r="4" spans="2:15" ht="18" customHeight="1"/>
    <row r="5" spans="2:15" ht="15" customHeight="1">
      <c r="I5" s="51"/>
    </row>
    <row r="6" spans="2:15" ht="15" customHeight="1">
      <c r="C6" s="52"/>
      <c r="D6" s="53"/>
      <c r="E6" s="53"/>
      <c r="O6" s="138" t="s">
        <v>282</v>
      </c>
    </row>
    <row r="7" spans="2:15" ht="15" customHeight="1">
      <c r="C7" s="313" t="s">
        <v>123</v>
      </c>
      <c r="D7" s="313"/>
      <c r="E7" s="33"/>
      <c r="O7" s="31" t="s">
        <v>280</v>
      </c>
    </row>
    <row r="8" spans="2:15" ht="12">
      <c r="C8" s="313"/>
      <c r="D8" s="313"/>
      <c r="E8" s="53"/>
      <c r="O8" s="31" t="s">
        <v>281</v>
      </c>
    </row>
    <row r="9" spans="2:15" ht="43" customHeight="1">
      <c r="C9" s="134" t="s">
        <v>80</v>
      </c>
      <c r="D9" s="135" t="e">
        <f>TEXT(F30,"0,0") &amp;
" kg/m2"</f>
        <v>#VALUE!</v>
      </c>
      <c r="E9" s="33"/>
    </row>
    <row r="10" spans="2:15" ht="43" customHeight="1">
      <c r="C10" s="136" t="s">
        <v>81</v>
      </c>
      <c r="D10" s="137" t="e">
        <f>TEXT(100-F37*100/F30,"0,0") &amp;
" %"</f>
        <v>#VALUE!</v>
      </c>
      <c r="E10" s="53"/>
    </row>
    <row r="11" spans="2:15" ht="13" customHeight="1">
      <c r="E11" s="33"/>
    </row>
    <row r="12" spans="2:15" ht="21" customHeight="1">
      <c r="C12" s="127" t="s">
        <v>278</v>
      </c>
      <c r="E12" s="53"/>
    </row>
    <row r="13" spans="2:15" ht="49" customHeight="1">
      <c r="C13" s="128" t="s">
        <v>279</v>
      </c>
      <c r="D13" s="129" t="e">
        <f>TEXT(F32,"0,0") &amp;
" kg/m2"</f>
        <v>#VALUE!</v>
      </c>
      <c r="E13" s="33"/>
    </row>
    <row r="14" spans="2:15" ht="49" customHeight="1">
      <c r="C14" s="130" t="s">
        <v>273</v>
      </c>
      <c r="D14" s="131" t="e">
        <f>TEXT(F33*100/F30,"0,0") &amp;
" %"</f>
        <v>#VALUE!</v>
      </c>
      <c r="E14" s="53"/>
    </row>
    <row r="15" spans="2:15" ht="49" customHeight="1">
      <c r="C15" s="132" t="s">
        <v>274</v>
      </c>
      <c r="D15" s="133" t="e">
        <f>TEXT(F35*100/F30,"0,0") &amp;
" %"</f>
        <v>#VALUE!</v>
      </c>
    </row>
    <row r="17" spans="2:14" ht="35" customHeight="1"/>
    <row r="21" spans="2:14" ht="12" customHeight="1"/>
    <row r="22" spans="2:14" ht="12" customHeight="1">
      <c r="B22" s="139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1"/>
    </row>
    <row r="23" spans="2:14" ht="12" customHeight="1">
      <c r="B23" s="142"/>
      <c r="N23" s="143"/>
    </row>
    <row r="24" spans="2:14" ht="12" customHeight="1">
      <c r="B24" s="142"/>
      <c r="C24" s="313" t="s">
        <v>124</v>
      </c>
      <c r="D24" s="313"/>
      <c r="E24" s="33"/>
      <c r="I24" s="313" t="s">
        <v>283</v>
      </c>
      <c r="J24" s="313"/>
      <c r="N24" s="143"/>
    </row>
    <row r="25" spans="2:14" ht="12" customHeight="1">
      <c r="B25" s="142"/>
      <c r="C25" s="313"/>
      <c r="D25" s="313"/>
      <c r="E25" s="33"/>
      <c r="I25" s="313"/>
      <c r="J25" s="313"/>
      <c r="N25" s="143"/>
    </row>
    <row r="26" spans="2:14" ht="13" customHeight="1">
      <c r="B26" s="142"/>
      <c r="H26" s="34"/>
      <c r="N26" s="143"/>
    </row>
    <row r="27" spans="2:14" ht="15" customHeight="1">
      <c r="B27" s="142"/>
      <c r="D27" s="35" t="s">
        <v>112</v>
      </c>
      <c r="E27" s="35"/>
      <c r="F27" s="35" t="s">
        <v>113</v>
      </c>
      <c r="G27" s="35"/>
      <c r="I27" s="55">
        <v>1</v>
      </c>
      <c r="J27" s="29" t="s">
        <v>210</v>
      </c>
      <c r="K27" s="68">
        <v>2000</v>
      </c>
      <c r="L27" s="56" t="s">
        <v>18</v>
      </c>
      <c r="N27" s="143"/>
    </row>
    <row r="28" spans="2:14" ht="15" customHeight="1">
      <c r="B28" s="142"/>
      <c r="C28" s="36" t="s">
        <v>97</v>
      </c>
      <c r="D28" s="37">
        <f>Tabell1[[#Totals],[Plastvekt (kg)]]</f>
        <v>0</v>
      </c>
      <c r="E28" s="37" t="s">
        <v>18</v>
      </c>
      <c r="F28" s="38" t="e">
        <f>D28/'Om verktøyet'!D17</f>
        <v>#VALUE!</v>
      </c>
      <c r="G28" s="37" t="s">
        <v>65</v>
      </c>
      <c r="I28" s="57">
        <v>2</v>
      </c>
      <c r="J28" s="39" t="s">
        <v>211</v>
      </c>
      <c r="K28" s="69">
        <v>1500</v>
      </c>
      <c r="L28" s="58" t="s">
        <v>18</v>
      </c>
      <c r="N28" s="143"/>
    </row>
    <row r="29" spans="2:14" ht="15" customHeight="1">
      <c r="B29" s="142"/>
      <c r="C29" s="40" t="s">
        <v>98</v>
      </c>
      <c r="D29" s="41">
        <f>Tabell14[[#Totals],[Plastvekt
(kg)]]</f>
        <v>0</v>
      </c>
      <c r="E29" s="41" t="s">
        <v>18</v>
      </c>
      <c r="F29" s="42" t="e">
        <f>D29/'Om verktøyet'!D17</f>
        <v>#VALUE!</v>
      </c>
      <c r="G29" s="41" t="s">
        <v>65</v>
      </c>
      <c r="I29" s="57">
        <v>3</v>
      </c>
      <c r="J29" s="30" t="s">
        <v>212</v>
      </c>
      <c r="K29" s="69">
        <v>1000</v>
      </c>
      <c r="L29" s="58" t="s">
        <v>18</v>
      </c>
      <c r="N29" s="143"/>
    </row>
    <row r="30" spans="2:14" ht="15" customHeight="1">
      <c r="B30" s="142"/>
      <c r="C30" s="43" t="s">
        <v>100</v>
      </c>
      <c r="D30" s="44">
        <f>D28+D29</f>
        <v>0</v>
      </c>
      <c r="E30" s="44" t="s">
        <v>18</v>
      </c>
      <c r="F30" s="42" t="e">
        <f>F28+F29</f>
        <v>#VALUE!</v>
      </c>
      <c r="G30" s="44" t="s">
        <v>65</v>
      </c>
      <c r="I30" s="57">
        <v>4</v>
      </c>
      <c r="J30" s="30" t="s">
        <v>213</v>
      </c>
      <c r="K30" s="69">
        <v>800</v>
      </c>
      <c r="L30" s="58" t="s">
        <v>18</v>
      </c>
      <c r="N30" s="143"/>
    </row>
    <row r="31" spans="2:14" ht="15" customHeight="1">
      <c r="B31" s="142"/>
      <c r="D31" s="35" t="s">
        <v>112</v>
      </c>
      <c r="E31" s="35"/>
      <c r="F31" s="35" t="s">
        <v>113</v>
      </c>
      <c r="G31" s="35"/>
      <c r="I31" s="57">
        <v>5</v>
      </c>
      <c r="J31" s="30" t="s">
        <v>214</v>
      </c>
      <c r="K31" s="69">
        <v>500</v>
      </c>
      <c r="L31" s="58" t="s">
        <v>18</v>
      </c>
      <c r="N31" s="143"/>
    </row>
    <row r="32" spans="2:14" ht="15" customHeight="1">
      <c r="B32" s="142"/>
      <c r="C32" s="36" t="s">
        <v>99</v>
      </c>
      <c r="D32" s="37">
        <f>'Valgfritt - Avverget plast'!L58</f>
        <v>0</v>
      </c>
      <c r="E32" s="45" t="s">
        <v>18</v>
      </c>
      <c r="F32" s="46" t="e">
        <f>D32/'Om verktøyet'!D17</f>
        <v>#VALUE!</v>
      </c>
      <c r="G32" s="45" t="s">
        <v>65</v>
      </c>
      <c r="I32" s="57">
        <v>6</v>
      </c>
      <c r="J32" s="30" t="s">
        <v>215</v>
      </c>
      <c r="K32" s="69">
        <v>500</v>
      </c>
      <c r="L32" s="58" t="s">
        <v>18</v>
      </c>
      <c r="N32" s="143"/>
    </row>
    <row r="33" spans="2:14" ht="15" customHeight="1">
      <c r="B33" s="142"/>
      <c r="C33" s="40" t="s">
        <v>289</v>
      </c>
      <c r="D33" s="41">
        <f>Tabell1[[#Totals],[Sirkulær plast]]</f>
        <v>0</v>
      </c>
      <c r="E33" s="47" t="s">
        <v>18</v>
      </c>
      <c r="F33" s="48" t="e">
        <f>D33/'Om verktøyet'!D17</f>
        <v>#VALUE!</v>
      </c>
      <c r="G33" s="47" t="s">
        <v>65</v>
      </c>
      <c r="I33" s="57">
        <v>7</v>
      </c>
      <c r="J33" s="30"/>
      <c r="K33" s="69"/>
      <c r="L33" s="58" t="s">
        <v>18</v>
      </c>
      <c r="N33" s="143"/>
    </row>
    <row r="34" spans="2:14" ht="15" customHeight="1">
      <c r="B34" s="142"/>
      <c r="C34" s="40" t="s">
        <v>288</v>
      </c>
      <c r="D34" s="41">
        <f>Tabell1[[#Totals],[Ny plast]]</f>
        <v>0</v>
      </c>
      <c r="E34" s="47" t="s">
        <v>18</v>
      </c>
      <c r="F34" s="48" t="e">
        <f>D34/'Om verktøyet'!D17</f>
        <v>#VALUE!</v>
      </c>
      <c r="G34" s="47" t="s">
        <v>65</v>
      </c>
      <c r="I34" s="57">
        <v>8</v>
      </c>
      <c r="J34" s="30"/>
      <c r="K34" s="69"/>
      <c r="L34" s="58" t="s">
        <v>18</v>
      </c>
      <c r="M34" s="34"/>
      <c r="N34" s="143"/>
    </row>
    <row r="35" spans="2:14" ht="15" customHeight="1">
      <c r="B35" s="142"/>
      <c r="C35" s="40" t="s">
        <v>290</v>
      </c>
      <c r="D35" s="41">
        <f>Tabell1[[#Totals],[Lukket kretsløp]]</f>
        <v>0</v>
      </c>
      <c r="E35" s="47" t="s">
        <v>18</v>
      </c>
      <c r="F35" s="48" t="e">
        <f>D35/'Om verktøyet'!D17</f>
        <v>#VALUE!</v>
      </c>
      <c r="G35" s="47" t="s">
        <v>65</v>
      </c>
      <c r="I35" s="57">
        <v>9</v>
      </c>
      <c r="J35" s="30"/>
      <c r="K35" s="69"/>
      <c r="L35" s="58" t="s">
        <v>18</v>
      </c>
      <c r="M35" s="34"/>
      <c r="N35" s="143"/>
    </row>
    <row r="36" spans="2:14" ht="15" customHeight="1">
      <c r="B36" s="142"/>
      <c r="C36" s="40" t="s">
        <v>291</v>
      </c>
      <c r="D36" s="41">
        <f>Tabell1[[#Totals],[Ikke lukket kretsløp]]</f>
        <v>0</v>
      </c>
      <c r="E36" s="47" t="s">
        <v>18</v>
      </c>
      <c r="F36" s="48" t="e">
        <f>D36/'Om verktøyet'!D17</f>
        <v>#VALUE!</v>
      </c>
      <c r="G36" s="47" t="s">
        <v>65</v>
      </c>
      <c r="I36" s="59">
        <v>10</v>
      </c>
      <c r="J36" s="60"/>
      <c r="K36" s="70"/>
      <c r="L36" s="61" t="s">
        <v>18</v>
      </c>
      <c r="M36" s="34"/>
      <c r="N36" s="143"/>
    </row>
    <row r="37" spans="2:14" ht="15" customHeight="1">
      <c r="B37" s="142"/>
      <c r="C37" s="40" t="s">
        <v>103</v>
      </c>
      <c r="D37" s="41">
        <f>Tabell1[[#Totals],[Fri for miljøgifter]]</f>
        <v>0</v>
      </c>
      <c r="E37" s="47" t="s">
        <v>18</v>
      </c>
      <c r="F37" s="48" t="e">
        <f>D37/'Om verktøyet'!D17</f>
        <v>#VALUE!</v>
      </c>
      <c r="G37" s="47" t="s">
        <v>65</v>
      </c>
      <c r="I37" s="144" t="s">
        <v>209</v>
      </c>
      <c r="M37" s="34"/>
      <c r="N37" s="143"/>
    </row>
    <row r="38" spans="2:14" ht="15" customHeight="1">
      <c r="B38" s="142"/>
      <c r="C38" s="43" t="s">
        <v>104</v>
      </c>
      <c r="D38" s="44">
        <f>Tabell1[[#Totals],[Ikke fri for miljøgifter]]</f>
        <v>0</v>
      </c>
      <c r="E38" s="49" t="s">
        <v>18</v>
      </c>
      <c r="F38" s="50" t="e">
        <f>D38/'Om verktøyet'!D17</f>
        <v>#VALUE!</v>
      </c>
      <c r="G38" s="49" t="s">
        <v>65</v>
      </c>
      <c r="I38" s="144" t="s">
        <v>216</v>
      </c>
      <c r="M38" s="34"/>
      <c r="N38" s="143"/>
    </row>
    <row r="39" spans="2:14" ht="12" customHeight="1">
      <c r="B39" s="142"/>
      <c r="M39" s="34"/>
      <c r="N39" s="143"/>
    </row>
    <row r="40" spans="2:14" ht="12" customHeight="1">
      <c r="B40" s="142"/>
      <c r="M40" s="34"/>
      <c r="N40" s="143"/>
    </row>
    <row r="41" spans="2:14" ht="12" customHeight="1">
      <c r="B41" s="145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N41" s="148"/>
    </row>
    <row r="45" spans="2:14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1"/>
    </row>
    <row r="46" spans="2:14" ht="24" customHeight="1">
      <c r="B46" s="142"/>
      <c r="C46" s="127" t="s">
        <v>122</v>
      </c>
      <c r="E46" s="127"/>
      <c r="N46" s="143"/>
    </row>
    <row r="47" spans="2:14">
      <c r="B47" s="142"/>
      <c r="N47" s="143"/>
    </row>
    <row r="48" spans="2:14">
      <c r="B48" s="142"/>
      <c r="C48" s="107" t="s">
        <v>17</v>
      </c>
      <c r="D48" s="107" t="s">
        <v>198</v>
      </c>
      <c r="E48" s="314" t="s">
        <v>199</v>
      </c>
      <c r="F48" s="314"/>
      <c r="G48" s="314"/>
      <c r="H48" s="314"/>
      <c r="I48" s="314"/>
      <c r="J48" s="314"/>
      <c r="K48" s="314"/>
      <c r="L48" s="314"/>
      <c r="M48" s="314"/>
      <c r="N48" s="315"/>
    </row>
    <row r="49" spans="2:14">
      <c r="B49" s="142"/>
      <c r="C49" s="107" t="s">
        <v>17</v>
      </c>
      <c r="D49" s="107" t="s">
        <v>200</v>
      </c>
      <c r="E49" s="314" t="s">
        <v>199</v>
      </c>
      <c r="F49" s="314"/>
      <c r="G49" s="314"/>
      <c r="H49" s="314"/>
      <c r="I49" s="314"/>
      <c r="J49" s="314"/>
      <c r="K49" s="314"/>
      <c r="L49" s="314"/>
      <c r="M49" s="314"/>
      <c r="N49" s="315"/>
    </row>
    <row r="50" spans="2:14">
      <c r="B50" s="142"/>
      <c r="C50" s="107" t="s">
        <v>17</v>
      </c>
      <c r="D50" s="107" t="s">
        <v>201</v>
      </c>
      <c r="E50" s="314" t="s">
        <v>199</v>
      </c>
      <c r="F50" s="314"/>
      <c r="G50" s="314"/>
      <c r="H50" s="314"/>
      <c r="I50" s="314"/>
      <c r="J50" s="314"/>
      <c r="K50" s="314"/>
      <c r="L50" s="314"/>
      <c r="M50" s="314"/>
      <c r="N50" s="315"/>
    </row>
    <row r="51" spans="2:14">
      <c r="B51" s="142"/>
      <c r="C51" s="107" t="s">
        <v>17</v>
      </c>
      <c r="D51" s="107" t="s">
        <v>202</v>
      </c>
      <c r="E51" s="314" t="s">
        <v>199</v>
      </c>
      <c r="F51" s="314"/>
      <c r="G51" s="314"/>
      <c r="H51" s="314"/>
      <c r="I51" s="314"/>
      <c r="J51" s="314"/>
      <c r="K51" s="314"/>
      <c r="L51" s="314"/>
      <c r="M51" s="314"/>
      <c r="N51" s="315"/>
    </row>
    <row r="52" spans="2:14">
      <c r="B52" s="142"/>
      <c r="C52" s="107" t="s">
        <v>17</v>
      </c>
      <c r="D52" s="107" t="s">
        <v>203</v>
      </c>
      <c r="E52" s="314" t="s">
        <v>199</v>
      </c>
      <c r="F52" s="314"/>
      <c r="G52" s="314"/>
      <c r="H52" s="314"/>
      <c r="I52" s="314"/>
      <c r="J52" s="314"/>
      <c r="K52" s="314"/>
      <c r="L52" s="314"/>
      <c r="M52" s="314"/>
      <c r="N52" s="315"/>
    </row>
    <row r="53" spans="2:14">
      <c r="B53" s="142"/>
      <c r="C53" s="107" t="s">
        <v>141</v>
      </c>
      <c r="D53" s="107" t="s">
        <v>204</v>
      </c>
      <c r="E53" s="314" t="s">
        <v>199</v>
      </c>
      <c r="F53" s="314"/>
      <c r="G53" s="314"/>
      <c r="H53" s="314"/>
      <c r="I53" s="314"/>
      <c r="J53" s="314"/>
      <c r="K53" s="314"/>
      <c r="L53" s="314"/>
      <c r="M53" s="314"/>
      <c r="N53" s="315"/>
    </row>
    <row r="54" spans="2:14">
      <c r="B54" s="142"/>
      <c r="C54" s="107" t="s">
        <v>141</v>
      </c>
      <c r="D54" s="107" t="s">
        <v>205</v>
      </c>
      <c r="E54" s="314" t="s">
        <v>199</v>
      </c>
      <c r="F54" s="314"/>
      <c r="G54" s="314"/>
      <c r="H54" s="314"/>
      <c r="I54" s="314"/>
      <c r="J54" s="314"/>
      <c r="K54" s="314"/>
      <c r="L54" s="314"/>
      <c r="M54" s="314"/>
      <c r="N54" s="315"/>
    </row>
    <row r="55" spans="2:14">
      <c r="B55" s="142"/>
      <c r="C55" s="107" t="s">
        <v>141</v>
      </c>
      <c r="D55" s="107" t="s">
        <v>206</v>
      </c>
      <c r="E55" s="314" t="s">
        <v>199</v>
      </c>
      <c r="F55" s="314"/>
      <c r="G55" s="314"/>
      <c r="H55" s="314"/>
      <c r="I55" s="314"/>
      <c r="J55" s="314"/>
      <c r="K55" s="314"/>
      <c r="L55" s="314"/>
      <c r="M55" s="314"/>
      <c r="N55" s="315"/>
    </row>
    <row r="56" spans="2:14">
      <c r="B56" s="142"/>
      <c r="C56" s="107" t="s">
        <v>141</v>
      </c>
      <c r="D56" s="107" t="s">
        <v>207</v>
      </c>
      <c r="E56" s="314" t="s">
        <v>199</v>
      </c>
      <c r="F56" s="314"/>
      <c r="G56" s="314"/>
      <c r="H56" s="314"/>
      <c r="I56" s="314"/>
      <c r="J56" s="314"/>
      <c r="K56" s="314"/>
      <c r="L56" s="314"/>
      <c r="M56" s="314"/>
      <c r="N56" s="315"/>
    </row>
    <row r="57" spans="2:14">
      <c r="B57" s="142"/>
      <c r="C57" s="107" t="s">
        <v>141</v>
      </c>
      <c r="D57" s="107" t="s">
        <v>208</v>
      </c>
      <c r="E57" s="314" t="s">
        <v>199</v>
      </c>
      <c r="F57" s="314"/>
      <c r="G57" s="314"/>
      <c r="H57" s="314"/>
      <c r="I57" s="314"/>
      <c r="J57" s="314"/>
      <c r="K57" s="314"/>
      <c r="L57" s="314"/>
      <c r="M57" s="314"/>
      <c r="N57" s="315"/>
    </row>
    <row r="58" spans="2:14">
      <c r="B58" s="142"/>
      <c r="N58" s="143"/>
    </row>
    <row r="59" spans="2:14">
      <c r="B59" s="142"/>
      <c r="N59" s="143"/>
    </row>
    <row r="60" spans="2:14">
      <c r="B60" s="145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8"/>
    </row>
    <row r="64" spans="2:14">
      <c r="B64" s="139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1"/>
    </row>
    <row r="65" spans="2:14" ht="11" customHeight="1">
      <c r="B65" s="142"/>
      <c r="C65" s="313" t="s">
        <v>284</v>
      </c>
      <c r="D65" s="313"/>
      <c r="E65" s="34"/>
      <c r="N65" s="143"/>
    </row>
    <row r="66" spans="2:14" ht="11" customHeight="1">
      <c r="B66" s="142"/>
      <c r="C66" s="313"/>
      <c r="D66" s="313"/>
      <c r="E66" s="34"/>
      <c r="N66" s="143"/>
    </row>
    <row r="67" spans="2:14" ht="12">
      <c r="B67" s="142"/>
      <c r="C67" s="149" t="s">
        <v>99</v>
      </c>
      <c r="D67" s="306" t="s">
        <v>136</v>
      </c>
      <c r="E67" s="307"/>
      <c r="N67" s="143"/>
    </row>
    <row r="68" spans="2:14" ht="12">
      <c r="B68" s="142"/>
      <c r="C68" s="284" t="s">
        <v>217</v>
      </c>
      <c r="D68" s="311" t="s">
        <v>218</v>
      </c>
      <c r="E68" s="311"/>
      <c r="F68" s="286">
        <v>6500</v>
      </c>
      <c r="G68" s="54" t="s">
        <v>18</v>
      </c>
      <c r="J68" s="308" t="s">
        <v>286</v>
      </c>
      <c r="N68" s="143"/>
    </row>
    <row r="69" spans="2:14" ht="12">
      <c r="B69" s="142"/>
      <c r="C69" s="284" t="s">
        <v>219</v>
      </c>
      <c r="D69" s="311" t="s">
        <v>220</v>
      </c>
      <c r="E69" s="311"/>
      <c r="F69" s="286">
        <v>500</v>
      </c>
      <c r="G69" s="54" t="s">
        <v>18</v>
      </c>
      <c r="J69" s="309"/>
      <c r="N69" s="143"/>
    </row>
    <row r="70" spans="2:14" ht="12">
      <c r="B70" s="142"/>
      <c r="C70" s="284" t="s">
        <v>223</v>
      </c>
      <c r="D70" s="311" t="s">
        <v>224</v>
      </c>
      <c r="E70" s="311"/>
      <c r="F70" s="286">
        <v>100</v>
      </c>
      <c r="G70" s="54" t="s">
        <v>18</v>
      </c>
      <c r="J70" s="309"/>
      <c r="N70" s="143"/>
    </row>
    <row r="71" spans="2:14" ht="12">
      <c r="B71" s="142"/>
      <c r="C71" s="284" t="s">
        <v>221</v>
      </c>
      <c r="D71" s="311" t="s">
        <v>222</v>
      </c>
      <c r="E71" s="311"/>
      <c r="F71" s="286">
        <v>300</v>
      </c>
      <c r="G71" s="54" t="s">
        <v>18</v>
      </c>
      <c r="J71" s="310"/>
      <c r="N71" s="143"/>
    </row>
    <row r="72" spans="2:14" ht="12">
      <c r="B72" s="142"/>
      <c r="C72" s="284" t="s">
        <v>221</v>
      </c>
      <c r="D72" s="311" t="s">
        <v>225</v>
      </c>
      <c r="E72" s="311"/>
      <c r="F72" s="286">
        <v>100</v>
      </c>
      <c r="G72" s="54" t="s">
        <v>18</v>
      </c>
      <c r="J72" s="308" t="s">
        <v>287</v>
      </c>
      <c r="N72" s="143"/>
    </row>
    <row r="73" spans="2:14" ht="12">
      <c r="B73" s="142"/>
      <c r="C73" s="285"/>
      <c r="D73" s="312"/>
      <c r="E73" s="312"/>
      <c r="F73" s="286"/>
      <c r="G73" s="54" t="s">
        <v>18</v>
      </c>
      <c r="J73" s="309"/>
      <c r="N73" s="143"/>
    </row>
    <row r="74" spans="2:14" ht="12">
      <c r="B74" s="142"/>
      <c r="C74" s="284"/>
      <c r="D74" s="311"/>
      <c r="E74" s="311"/>
      <c r="F74" s="286"/>
      <c r="G74" s="54" t="s">
        <v>18</v>
      </c>
      <c r="J74" s="309"/>
      <c r="N74" s="143"/>
    </row>
    <row r="75" spans="2:14" ht="12">
      <c r="B75" s="142"/>
      <c r="C75" s="284"/>
      <c r="D75" s="311"/>
      <c r="E75" s="311"/>
      <c r="F75" s="286"/>
      <c r="G75" s="54" t="s">
        <v>18</v>
      </c>
      <c r="J75" s="310"/>
      <c r="N75" s="143"/>
    </row>
    <row r="76" spans="2:14" ht="12">
      <c r="B76" s="142"/>
      <c r="C76" s="284"/>
      <c r="D76" s="311"/>
      <c r="E76" s="311"/>
      <c r="F76" s="286"/>
      <c r="G76" s="54" t="s">
        <v>18</v>
      </c>
      <c r="N76" s="143"/>
    </row>
    <row r="77" spans="2:14" ht="12">
      <c r="B77" s="142"/>
      <c r="C77" s="284"/>
      <c r="D77" s="311"/>
      <c r="E77" s="311"/>
      <c r="F77" s="286"/>
      <c r="G77" s="54" t="s">
        <v>18</v>
      </c>
      <c r="N77" s="143"/>
    </row>
    <row r="78" spans="2:14" ht="12">
      <c r="B78" s="142"/>
      <c r="C78" s="284"/>
      <c r="D78" s="311"/>
      <c r="E78" s="311"/>
      <c r="F78" s="286"/>
      <c r="G78" s="54" t="s">
        <v>18</v>
      </c>
      <c r="N78" s="143"/>
    </row>
    <row r="79" spans="2:14" ht="12">
      <c r="B79" s="142"/>
      <c r="C79" s="284"/>
      <c r="D79" s="311"/>
      <c r="E79" s="311"/>
      <c r="F79" s="286"/>
      <c r="G79" s="54" t="s">
        <v>18</v>
      </c>
      <c r="N79" s="143"/>
    </row>
    <row r="80" spans="2:14">
      <c r="B80" s="142"/>
      <c r="C80" s="144" t="s">
        <v>285</v>
      </c>
      <c r="N80" s="143"/>
    </row>
    <row r="81" spans="2:14">
      <c r="B81" s="142"/>
      <c r="C81" s="144" t="s">
        <v>216</v>
      </c>
      <c r="N81" s="143"/>
    </row>
    <row r="82" spans="2:14">
      <c r="B82" s="145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8"/>
    </row>
    <row r="127" spans="13:13" ht="12" customHeight="1">
      <c r="M127" s="34"/>
    </row>
  </sheetData>
  <mergeCells count="29">
    <mergeCell ref="C7:D8"/>
    <mergeCell ref="C24:D25"/>
    <mergeCell ref="I24:J25"/>
    <mergeCell ref="E57:N57"/>
    <mergeCell ref="E56:N56"/>
    <mergeCell ref="E55:N55"/>
    <mergeCell ref="E54:N54"/>
    <mergeCell ref="E53:N53"/>
    <mergeCell ref="E52:N52"/>
    <mergeCell ref="C65:D66"/>
    <mergeCell ref="E48:N48"/>
    <mergeCell ref="E51:N51"/>
    <mergeCell ref="E50:N50"/>
    <mergeCell ref="E49:N49"/>
    <mergeCell ref="D67:E67"/>
    <mergeCell ref="J68:J71"/>
    <mergeCell ref="J72:J75"/>
    <mergeCell ref="D68:E68"/>
    <mergeCell ref="D79:E79"/>
    <mergeCell ref="D78:E78"/>
    <mergeCell ref="D77:E77"/>
    <mergeCell ref="D76:E76"/>
    <mergeCell ref="D75:E75"/>
    <mergeCell ref="D74:E74"/>
    <mergeCell ref="D73:E73"/>
    <mergeCell ref="D72:E72"/>
    <mergeCell ref="D71:E71"/>
    <mergeCell ref="D70:E70"/>
    <mergeCell ref="D69:E6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EA9F-09B1-F441-BBB7-4F35CDA3613E}">
  <sheetPr>
    <tabColor theme="5"/>
    <outlinePr summaryBelow="0" summaryRight="0"/>
  </sheetPr>
  <dimension ref="B1:V292"/>
  <sheetViews>
    <sheetView zoomScaleNormal="100" workbookViewId="0">
      <selection activeCell="N11" sqref="N9:N11"/>
    </sheetView>
  </sheetViews>
  <sheetFormatPr baseColWidth="10" defaultColWidth="12.6640625" defaultRowHeight="16" customHeight="1"/>
  <cols>
    <col min="1" max="1" width="3.5" style="8" customWidth="1"/>
    <col min="2" max="2" width="27.5" style="8" customWidth="1"/>
    <col min="3" max="3" width="38.5" style="8" customWidth="1"/>
    <col min="4" max="4" width="27.6640625" style="8" customWidth="1"/>
    <col min="5" max="5" width="14.83203125" style="9" customWidth="1"/>
    <col min="6" max="6" width="16.33203125" style="8" customWidth="1"/>
    <col min="7" max="7" width="17.83203125" style="8" customWidth="1"/>
    <col min="8" max="8" width="17.5" style="8" customWidth="1"/>
    <col min="9" max="9" width="3.1640625" style="65" customWidth="1"/>
    <col min="10" max="10" width="17.6640625" style="8" customWidth="1"/>
    <col min="11" max="11" width="45.33203125" style="10" customWidth="1"/>
    <col min="12" max="12" width="4" style="9" customWidth="1"/>
    <col min="13" max="13" width="25" style="9" customWidth="1"/>
    <col min="14" max="14" width="15.83203125" style="106" customWidth="1"/>
    <col min="15" max="15" width="45.33203125" style="10" customWidth="1"/>
    <col min="16" max="16" width="30.83203125" style="9" customWidth="1"/>
    <col min="17" max="16384" width="12.6640625" style="8"/>
  </cols>
  <sheetData>
    <row r="1" spans="2:22" s="1" customFormat="1" ht="16" customHeight="1">
      <c r="E1" s="3"/>
      <c r="I1" s="64"/>
      <c r="K1" s="2"/>
      <c r="L1" s="3"/>
      <c r="M1" s="3"/>
      <c r="N1" s="87"/>
      <c r="O1" s="2"/>
      <c r="P1" s="3"/>
    </row>
    <row r="2" spans="2:22" s="1" customFormat="1" ht="41" customHeight="1">
      <c r="B2" s="4" t="s">
        <v>300</v>
      </c>
      <c r="E2" s="3"/>
      <c r="I2" s="64"/>
      <c r="K2" s="2"/>
      <c r="L2" s="12"/>
      <c r="M2" s="3"/>
      <c r="N2" s="87"/>
      <c r="O2" s="2"/>
      <c r="P2" s="12"/>
    </row>
    <row r="3" spans="2:22" s="1" customFormat="1" ht="15" customHeight="1">
      <c r="B3" s="156" t="s">
        <v>314</v>
      </c>
      <c r="E3" s="3"/>
      <c r="I3" s="64"/>
      <c r="K3" s="2"/>
      <c r="L3" s="12"/>
      <c r="M3" s="3"/>
      <c r="N3" s="87"/>
      <c r="O3" s="2"/>
      <c r="P3" s="12"/>
    </row>
    <row r="4" spans="2:22" s="1" customFormat="1" ht="15" customHeight="1">
      <c r="B4" s="156" t="s">
        <v>315</v>
      </c>
      <c r="E4" s="3"/>
      <c r="I4" s="64"/>
      <c r="K4" s="2"/>
      <c r="L4" s="12"/>
      <c r="M4" s="3"/>
      <c r="N4" s="87"/>
      <c r="O4" s="2"/>
      <c r="P4" s="12"/>
    </row>
    <row r="5" spans="2:22" s="1" customFormat="1" ht="16" customHeight="1">
      <c r="E5" s="3"/>
      <c r="I5" s="64"/>
      <c r="K5" s="2"/>
      <c r="L5" s="12"/>
      <c r="M5" s="3"/>
      <c r="N5" s="87"/>
      <c r="O5" s="2"/>
      <c r="P5" s="12"/>
    </row>
    <row r="6" spans="2:22" s="5" customFormat="1" ht="31" customHeight="1">
      <c r="B6" s="321" t="s">
        <v>87</v>
      </c>
      <c r="C6" s="322"/>
      <c r="D6" s="322"/>
      <c r="E6" s="322"/>
      <c r="F6" s="322"/>
      <c r="G6" s="322"/>
      <c r="H6" s="323"/>
      <c r="I6" s="78"/>
      <c r="J6" s="321" t="s">
        <v>275</v>
      </c>
      <c r="K6" s="323"/>
      <c r="L6" s="108"/>
      <c r="M6" s="316" t="s">
        <v>276</v>
      </c>
      <c r="N6" s="316"/>
      <c r="O6" s="316"/>
      <c r="P6" s="108"/>
      <c r="Q6" s="316" t="s">
        <v>135</v>
      </c>
      <c r="R6" s="316"/>
      <c r="S6" s="316"/>
      <c r="T6" s="316"/>
      <c r="U6" s="316"/>
      <c r="V6" s="316"/>
    </row>
    <row r="7" spans="2:22" s="1" customFormat="1" ht="97" customHeight="1">
      <c r="B7" s="88"/>
      <c r="C7" s="89" t="s">
        <v>73</v>
      </c>
      <c r="D7" s="125" t="s">
        <v>293</v>
      </c>
      <c r="E7" s="88" t="s">
        <v>298</v>
      </c>
      <c r="F7" s="318" t="s">
        <v>270</v>
      </c>
      <c r="G7" s="319"/>
      <c r="H7" s="320"/>
      <c r="I7" s="154"/>
      <c r="J7" s="153" t="s">
        <v>297</v>
      </c>
      <c r="K7" s="126" t="s">
        <v>167</v>
      </c>
      <c r="L7" s="155"/>
      <c r="M7" s="324" t="s">
        <v>231</v>
      </c>
      <c r="N7" s="325"/>
      <c r="O7" s="326"/>
      <c r="P7" s="108"/>
      <c r="Q7" s="317" t="s">
        <v>111</v>
      </c>
      <c r="R7" s="317"/>
      <c r="S7" s="317"/>
      <c r="T7" s="317"/>
      <c r="U7" s="317"/>
      <c r="V7" s="317"/>
    </row>
    <row r="8" spans="2:22" s="1" customFormat="1" ht="50" customHeight="1">
      <c r="B8" s="114" t="s">
        <v>171</v>
      </c>
      <c r="C8" s="90" t="s">
        <v>76</v>
      </c>
      <c r="D8" s="72" t="s">
        <v>292</v>
      </c>
      <c r="E8" s="152" t="s">
        <v>64</v>
      </c>
      <c r="F8" s="91" t="s">
        <v>294</v>
      </c>
      <c r="G8" s="91" t="s">
        <v>296</v>
      </c>
      <c r="H8" s="151" t="s">
        <v>295</v>
      </c>
      <c r="I8" s="79" t="s">
        <v>24</v>
      </c>
      <c r="J8" s="152" t="s">
        <v>299</v>
      </c>
      <c r="K8" s="16" t="s">
        <v>93</v>
      </c>
      <c r="L8" s="109" t="s">
        <v>145</v>
      </c>
      <c r="M8" s="72" t="s">
        <v>88</v>
      </c>
      <c r="N8" s="16" t="s">
        <v>233</v>
      </c>
      <c r="O8" s="16" t="s">
        <v>125</v>
      </c>
      <c r="P8" s="109" t="s">
        <v>147</v>
      </c>
      <c r="Q8" s="62" t="s">
        <v>96</v>
      </c>
      <c r="R8" s="62" t="s">
        <v>82</v>
      </c>
      <c r="S8" s="62" t="s">
        <v>101</v>
      </c>
      <c r="T8" s="62" t="s">
        <v>102</v>
      </c>
      <c r="U8" s="62" t="s">
        <v>103</v>
      </c>
      <c r="V8" s="62" t="s">
        <v>104</v>
      </c>
    </row>
    <row r="9" spans="2:22" ht="12">
      <c r="B9" s="92" t="s">
        <v>22</v>
      </c>
      <c r="C9" s="93"/>
      <c r="D9" s="157"/>
      <c r="E9" s="113"/>
      <c r="F9" s="303"/>
      <c r="G9" s="94"/>
      <c r="H9" s="95">
        <f>Tabell14[[#This Row],[Plastandel
(0-1)]]*Tabell14[[#This Row],[Totalvekt for produktet
(kg)]]</f>
        <v>0</v>
      </c>
      <c r="I9" s="79"/>
      <c r="J9" s="21" t="s">
        <v>22</v>
      </c>
      <c r="K9" s="76" t="s">
        <v>92</v>
      </c>
      <c r="L9" s="108"/>
      <c r="M9" s="17"/>
      <c r="N9" s="81"/>
      <c r="O9" s="76"/>
      <c r="P9" s="108"/>
      <c r="Q9" s="63">
        <f>IF(OR(J9="Ny fossil",J9="Ny biobasert"),Tabell14[[#This Row],[Plastvekt
(kg)]],0)</f>
        <v>0</v>
      </c>
      <c r="R9" s="71">
        <f>IF(OR(J9="Gjenvunnet",J9="Bevart",E9="Ombrukt",E9="Overskudd"),Tabell14[[#This Row],[Plastvekt
(kg)]],0)</f>
        <v>0</v>
      </c>
      <c r="S9" s="71">
        <f>IF(OR(N9="Ja"),Tabell14[[#This Row],[Plastvekt
(kg)]],0)</f>
        <v>0</v>
      </c>
      <c r="T9" s="71">
        <f>IF(OR(N9="Nei"),Tabell14[[#This Row],[Plastvekt
(kg)]],0)</f>
        <v>0</v>
      </c>
      <c r="U9" s="71">
        <f>IF(OR(E9="Ja"),Tabell14[[#This Row],[Plastvekt
(kg)]],0)</f>
        <v>0</v>
      </c>
      <c r="V9" s="71">
        <f>IF(OR(E9="Nei"),Tabell14[[#This Row],[Plastvekt
(kg)]],0)</f>
        <v>0</v>
      </c>
    </row>
    <row r="10" spans="2:22" ht="12">
      <c r="B10" s="92" t="s">
        <v>22</v>
      </c>
      <c r="C10" s="93"/>
      <c r="D10" s="21"/>
      <c r="E10" s="113"/>
      <c r="F10" s="303"/>
      <c r="G10" s="94"/>
      <c r="H10" s="95">
        <f>Tabell14[[#This Row],[Plastandel
(0-1)]]*Tabell14[[#This Row],[Totalvekt for produktet
(kg)]]</f>
        <v>0</v>
      </c>
      <c r="I10" s="79"/>
      <c r="J10" s="21" t="s">
        <v>22</v>
      </c>
      <c r="K10" s="76" t="s">
        <v>92</v>
      </c>
      <c r="L10" s="108"/>
      <c r="M10" s="17"/>
      <c r="N10" s="81"/>
      <c r="O10" s="76"/>
      <c r="P10" s="108"/>
      <c r="Q10" s="63">
        <f>IF(OR(J10="Ny fossil",J10="Ny biobasert"),Tabell14[[#This Row],[Plastvekt
(kg)]],0)</f>
        <v>0</v>
      </c>
      <c r="R10" s="71">
        <f>IF(OR(J10="Gjenvunnet",J10="Bevart",E10="Ombrukt",E10="Overskudd"),Tabell14[[#This Row],[Plastvekt
(kg)]],0)</f>
        <v>0</v>
      </c>
      <c r="S10" s="71">
        <f>IF(OR(N10="Ja"),Tabell14[[#This Row],[Plastvekt
(kg)]],0)</f>
        <v>0</v>
      </c>
      <c r="T10" s="71">
        <f>IF(OR(N10="Nei"),Tabell14[[#This Row],[Plastvekt
(kg)]],0)</f>
        <v>0</v>
      </c>
      <c r="U10" s="71">
        <f>IF(OR(E10="Ja"),Tabell14[[#This Row],[Plastvekt
(kg)]],0)</f>
        <v>0</v>
      </c>
      <c r="V10" s="71">
        <f>IF(OR(E10="Nei"),Tabell14[[#This Row],[Plastvekt
(kg)]],0)</f>
        <v>0</v>
      </c>
    </row>
    <row r="11" spans="2:22" ht="12">
      <c r="B11" s="92" t="s">
        <v>22</v>
      </c>
      <c r="C11" s="93"/>
      <c r="D11" s="21"/>
      <c r="E11" s="113"/>
      <c r="F11" s="304"/>
      <c r="G11" s="96"/>
      <c r="H11" s="95">
        <f>Tabell14[[#This Row],[Plastandel
(0-1)]]*Tabell14[[#This Row],[Totalvekt for produktet
(kg)]]</f>
        <v>0</v>
      </c>
      <c r="I11" s="79"/>
      <c r="J11" s="21" t="s">
        <v>22</v>
      </c>
      <c r="K11" s="76" t="s">
        <v>92</v>
      </c>
      <c r="L11" s="108"/>
      <c r="M11" s="17"/>
      <c r="N11" s="81"/>
      <c r="O11" s="76"/>
      <c r="P11" s="108"/>
      <c r="Q11" s="63">
        <f>IF(OR(J11="Ny fossil",J11="Ny biobasert"),Tabell14[[#This Row],[Plastvekt
(kg)]],0)</f>
        <v>0</v>
      </c>
      <c r="R11" s="71">
        <f>IF(OR(J11="Gjenvunnet",J11="Bevart",E11="Ombrukt",E11="Overskudd"),Tabell14[[#This Row],[Plastvekt
(kg)]],0)</f>
        <v>0</v>
      </c>
      <c r="S11" s="71">
        <f>IF(OR(N11="Ja"),Tabell14[[#This Row],[Plastvekt
(kg)]],0)</f>
        <v>0</v>
      </c>
      <c r="T11" s="71">
        <f>IF(OR(N11="Nei"),Tabell14[[#This Row],[Plastvekt
(kg)]],0)</f>
        <v>0</v>
      </c>
      <c r="U11" s="71">
        <f>IF(OR(E11="Ja"),Tabell14[[#This Row],[Plastvekt
(kg)]],0)</f>
        <v>0</v>
      </c>
      <c r="V11" s="71">
        <f>IF(OR(E11="Nei"),Tabell14[[#This Row],[Plastvekt
(kg)]],0)</f>
        <v>0</v>
      </c>
    </row>
    <row r="12" spans="2:22" ht="12">
      <c r="B12" s="92" t="s">
        <v>22</v>
      </c>
      <c r="C12" s="93"/>
      <c r="D12" s="21"/>
      <c r="E12" s="113"/>
      <c r="F12" s="303"/>
      <c r="G12" s="94"/>
      <c r="H12" s="95">
        <f>Tabell14[[#This Row],[Plastandel
(0-1)]]*Tabell14[[#This Row],[Totalvekt for produktet
(kg)]]</f>
        <v>0</v>
      </c>
      <c r="I12" s="79"/>
      <c r="J12" s="21" t="s">
        <v>22</v>
      </c>
      <c r="K12" s="76" t="s">
        <v>92</v>
      </c>
      <c r="L12" s="108"/>
      <c r="M12" s="17"/>
      <c r="N12" s="81"/>
      <c r="O12" s="76"/>
      <c r="P12" s="108"/>
      <c r="Q12" s="63">
        <f>IF(OR(J12="Ny fossil",J12="Ny biobasert"),Tabell14[[#This Row],[Plastvekt
(kg)]],0)</f>
        <v>0</v>
      </c>
      <c r="R12" s="71">
        <f>IF(OR(J12="Gjenvunnet",J12="Bevart",E12="Ombrukt",E12="Overskudd"),Tabell14[[#This Row],[Plastvekt
(kg)]],0)</f>
        <v>0</v>
      </c>
      <c r="S12" s="71">
        <f>IF(OR(N12="Ja"),Tabell14[[#This Row],[Plastvekt
(kg)]],0)</f>
        <v>0</v>
      </c>
      <c r="T12" s="71">
        <f>IF(OR(N12="Nei"),Tabell14[[#This Row],[Plastvekt
(kg)]],0)</f>
        <v>0</v>
      </c>
      <c r="U12" s="71">
        <f>IF(OR(E12="Ja"),Tabell14[[#This Row],[Plastvekt
(kg)]],0)</f>
        <v>0</v>
      </c>
      <c r="V12" s="71">
        <f>IF(OR(E12="Nei"),Tabell14[[#This Row],[Plastvekt
(kg)]],0)</f>
        <v>0</v>
      </c>
    </row>
    <row r="13" spans="2:22" ht="12">
      <c r="B13" s="92" t="s">
        <v>22</v>
      </c>
      <c r="C13" s="93"/>
      <c r="D13" s="21"/>
      <c r="E13" s="113"/>
      <c r="F13" s="303"/>
      <c r="G13" s="94"/>
      <c r="H13" s="95">
        <f>Tabell14[[#This Row],[Plastandel
(0-1)]]*Tabell14[[#This Row],[Totalvekt for produktet
(kg)]]</f>
        <v>0</v>
      </c>
      <c r="I13" s="79"/>
      <c r="J13" s="21" t="s">
        <v>22</v>
      </c>
      <c r="K13" s="76" t="s">
        <v>92</v>
      </c>
      <c r="L13" s="108"/>
      <c r="M13" s="17"/>
      <c r="N13" s="81"/>
      <c r="O13" s="76"/>
      <c r="P13" s="108"/>
      <c r="Q13" s="63">
        <f>IF(OR(J13="Ny fossil",J13="Ny biobasert"),Tabell14[[#This Row],[Plastvekt
(kg)]],0)</f>
        <v>0</v>
      </c>
      <c r="R13" s="71">
        <f>IF(OR(J13="Gjenvunnet",J13="Bevart",E13="Ombrukt",E13="Overskudd"),Tabell14[[#This Row],[Plastvekt
(kg)]],0)</f>
        <v>0</v>
      </c>
      <c r="S13" s="71">
        <f>IF(OR(N13="Ja"),Tabell14[[#This Row],[Plastvekt
(kg)]],0)</f>
        <v>0</v>
      </c>
      <c r="T13" s="71">
        <f>IF(OR(N13="Nei"),Tabell14[[#This Row],[Plastvekt
(kg)]],0)</f>
        <v>0</v>
      </c>
      <c r="U13" s="71">
        <f>IF(OR(E13="Ja"),Tabell14[[#This Row],[Plastvekt
(kg)]],0)</f>
        <v>0</v>
      </c>
      <c r="V13" s="71">
        <f>IF(OR(E13="Nei"),Tabell14[[#This Row],[Plastvekt
(kg)]],0)</f>
        <v>0</v>
      </c>
    </row>
    <row r="14" spans="2:22" ht="12">
      <c r="B14" s="92" t="s">
        <v>22</v>
      </c>
      <c r="C14" s="93"/>
      <c r="D14" s="21"/>
      <c r="E14" s="113"/>
      <c r="F14" s="304"/>
      <c r="G14" s="96"/>
      <c r="H14" s="95">
        <f>Tabell14[[#This Row],[Plastandel
(0-1)]]*Tabell14[[#This Row],[Totalvekt for produktet
(kg)]]</f>
        <v>0</v>
      </c>
      <c r="I14" s="79"/>
      <c r="J14" s="21" t="s">
        <v>22</v>
      </c>
      <c r="K14" s="76" t="s">
        <v>92</v>
      </c>
      <c r="L14" s="108"/>
      <c r="M14" s="17"/>
      <c r="N14" s="81"/>
      <c r="O14" s="76"/>
      <c r="P14" s="108"/>
      <c r="Q14" s="63">
        <f>IF(OR(J14="Ny fossil",J14="Ny biobasert"),Tabell14[[#This Row],[Plastvekt
(kg)]],0)</f>
        <v>0</v>
      </c>
      <c r="R14" s="71">
        <f>IF(OR(J14="Gjenvunnet",J14="Bevart",E14="Ombrukt",E14="Overskudd"),Tabell14[[#This Row],[Plastvekt
(kg)]],0)</f>
        <v>0</v>
      </c>
      <c r="S14" s="71">
        <f>IF(OR(N14="Ja"),Tabell14[[#This Row],[Plastvekt
(kg)]],0)</f>
        <v>0</v>
      </c>
      <c r="T14" s="71">
        <f>IF(OR(N14="Nei"),Tabell14[[#This Row],[Plastvekt
(kg)]],0)</f>
        <v>0</v>
      </c>
      <c r="U14" s="71">
        <f>IF(OR(E14="Ja"),Tabell14[[#This Row],[Plastvekt
(kg)]],0)</f>
        <v>0</v>
      </c>
      <c r="V14" s="71">
        <f>IF(OR(E14="Nei"),Tabell14[[#This Row],[Plastvekt
(kg)]],0)</f>
        <v>0</v>
      </c>
    </row>
    <row r="15" spans="2:22" ht="12">
      <c r="B15" s="92" t="s">
        <v>22</v>
      </c>
      <c r="C15" s="93"/>
      <c r="D15" s="21"/>
      <c r="E15" s="113"/>
      <c r="F15" s="304"/>
      <c r="G15" s="96"/>
      <c r="H15" s="95">
        <f>Tabell14[[#This Row],[Plastandel
(0-1)]]*Tabell14[[#This Row],[Totalvekt for produktet
(kg)]]</f>
        <v>0</v>
      </c>
      <c r="I15" s="79"/>
      <c r="J15" s="21" t="s">
        <v>22</v>
      </c>
      <c r="K15" s="76" t="s">
        <v>92</v>
      </c>
      <c r="L15" s="108"/>
      <c r="M15" s="17"/>
      <c r="N15" s="81"/>
      <c r="O15" s="76"/>
      <c r="P15" s="108"/>
      <c r="Q15" s="63">
        <f>IF(OR(J15="Ny fossil",J15="Ny biobasert"),Tabell14[[#This Row],[Plastvekt
(kg)]],0)</f>
        <v>0</v>
      </c>
      <c r="R15" s="71">
        <f>IF(OR(J15="Gjenvunnet",J15="Bevart",E15="Ombrukt",E15="Overskudd"),Tabell14[[#This Row],[Plastvekt
(kg)]],0)</f>
        <v>0</v>
      </c>
      <c r="S15" s="71">
        <f>IF(OR(N15="Ja"),Tabell14[[#This Row],[Plastvekt
(kg)]],0)</f>
        <v>0</v>
      </c>
      <c r="T15" s="71">
        <f>IF(OR(N15="Nei"),Tabell14[[#This Row],[Plastvekt
(kg)]],0)</f>
        <v>0</v>
      </c>
      <c r="U15" s="71">
        <f>IF(OR(E15="Ja"),Tabell14[[#This Row],[Plastvekt
(kg)]],0)</f>
        <v>0</v>
      </c>
      <c r="V15" s="71">
        <f>IF(OR(E15="Nei"),Tabell14[[#This Row],[Plastvekt
(kg)]],0)</f>
        <v>0</v>
      </c>
    </row>
    <row r="16" spans="2:22" ht="12">
      <c r="B16" s="92" t="s">
        <v>22</v>
      </c>
      <c r="C16" s="93"/>
      <c r="D16" s="21"/>
      <c r="E16" s="113"/>
      <c r="F16" s="304"/>
      <c r="G16" s="96"/>
      <c r="H16" s="95">
        <f>Tabell14[[#This Row],[Plastandel
(0-1)]]*Tabell14[[#This Row],[Totalvekt for produktet
(kg)]]</f>
        <v>0</v>
      </c>
      <c r="I16" s="79"/>
      <c r="J16" s="21" t="s">
        <v>22</v>
      </c>
      <c r="K16" s="76" t="s">
        <v>92</v>
      </c>
      <c r="L16" s="108"/>
      <c r="M16" s="17"/>
      <c r="N16" s="81"/>
      <c r="O16" s="76"/>
      <c r="P16" s="108"/>
      <c r="Q16" s="63">
        <f>IF(OR(J16="Ny fossil",J16="Ny biobasert"),Tabell14[[#This Row],[Plastvekt
(kg)]],0)</f>
        <v>0</v>
      </c>
      <c r="R16" s="71">
        <f>IF(OR(J16="Gjenvunnet",J16="Bevart",E16="Ombrukt",E16="Overskudd"),Tabell14[[#This Row],[Plastvekt
(kg)]],0)</f>
        <v>0</v>
      </c>
      <c r="S16" s="71">
        <f>IF(OR(N16="Ja"),Tabell14[[#This Row],[Plastvekt
(kg)]],0)</f>
        <v>0</v>
      </c>
      <c r="T16" s="71">
        <f>IF(OR(N16="Nei"),Tabell14[[#This Row],[Plastvekt
(kg)]],0)</f>
        <v>0</v>
      </c>
      <c r="U16" s="71">
        <f>IF(OR(E16="Ja"),Tabell14[[#This Row],[Plastvekt
(kg)]],0)</f>
        <v>0</v>
      </c>
      <c r="V16" s="71">
        <f>IF(OR(E16="Nei"),Tabell14[[#This Row],[Plastvekt
(kg)]],0)</f>
        <v>0</v>
      </c>
    </row>
    <row r="17" spans="2:22" ht="12">
      <c r="B17" s="92" t="s">
        <v>22</v>
      </c>
      <c r="C17" s="93"/>
      <c r="D17" s="21"/>
      <c r="E17" s="113"/>
      <c r="F17" s="304"/>
      <c r="G17" s="96"/>
      <c r="H17" s="95">
        <f>Tabell14[[#This Row],[Plastandel
(0-1)]]*Tabell14[[#This Row],[Totalvekt for produktet
(kg)]]</f>
        <v>0</v>
      </c>
      <c r="I17" s="79"/>
      <c r="J17" s="21" t="s">
        <v>22</v>
      </c>
      <c r="K17" s="76" t="s">
        <v>92</v>
      </c>
      <c r="L17" s="108"/>
      <c r="M17" s="17"/>
      <c r="N17" s="81"/>
      <c r="O17" s="76"/>
      <c r="P17" s="108"/>
      <c r="Q17" s="63">
        <f>IF(OR(J17="Ny fossil",J17="Ny biobasert"),Tabell14[[#This Row],[Plastvekt
(kg)]],0)</f>
        <v>0</v>
      </c>
      <c r="R17" s="71">
        <f>IF(OR(J17="Gjenvunnet",J17="Bevart",E17="Ombrukt",E17="Overskudd"),Tabell14[[#This Row],[Plastvekt
(kg)]],0)</f>
        <v>0</v>
      </c>
      <c r="S17" s="71">
        <f>IF(OR(N17="Ja"),Tabell14[[#This Row],[Plastvekt
(kg)]],0)</f>
        <v>0</v>
      </c>
      <c r="T17" s="71">
        <f>IF(OR(N17="Nei"),Tabell14[[#This Row],[Plastvekt
(kg)]],0)</f>
        <v>0</v>
      </c>
      <c r="U17" s="71">
        <f>IF(OR(E17="Ja"),Tabell14[[#This Row],[Plastvekt
(kg)]],0)</f>
        <v>0</v>
      </c>
      <c r="V17" s="71">
        <f>IF(OR(E17="Nei"),Tabell14[[#This Row],[Plastvekt
(kg)]],0)</f>
        <v>0</v>
      </c>
    </row>
    <row r="18" spans="2:22" ht="12">
      <c r="B18" s="92" t="s">
        <v>22</v>
      </c>
      <c r="C18" s="93"/>
      <c r="D18" s="21"/>
      <c r="E18" s="113"/>
      <c r="F18" s="303"/>
      <c r="G18" s="94"/>
      <c r="H18" s="95">
        <f>Tabell14[[#This Row],[Plastandel
(0-1)]]*Tabell14[[#This Row],[Totalvekt for produktet
(kg)]]</f>
        <v>0</v>
      </c>
      <c r="I18" s="79"/>
      <c r="J18" s="21" t="s">
        <v>22</v>
      </c>
      <c r="K18" s="76" t="s">
        <v>92</v>
      </c>
      <c r="L18" s="108"/>
      <c r="M18" s="17"/>
      <c r="N18" s="81"/>
      <c r="O18" s="76"/>
      <c r="P18" s="108"/>
      <c r="Q18" s="63">
        <f>IF(OR(J18="Ny fossil",J18="Ny biobasert"),Tabell14[[#This Row],[Plastvekt
(kg)]],0)</f>
        <v>0</v>
      </c>
      <c r="R18" s="71">
        <f>IF(OR(J18="Gjenvunnet",J18="Bevart",E18="Ombrukt",E18="Overskudd"),Tabell14[[#This Row],[Plastvekt
(kg)]],0)</f>
        <v>0</v>
      </c>
      <c r="S18" s="71">
        <f>IF(OR(N18="Ja"),Tabell14[[#This Row],[Plastvekt
(kg)]],0)</f>
        <v>0</v>
      </c>
      <c r="T18" s="71">
        <f>IF(OR(N18="Nei"),Tabell14[[#This Row],[Plastvekt
(kg)]],0)</f>
        <v>0</v>
      </c>
      <c r="U18" s="71">
        <f>IF(OR(E18="Ja"),Tabell14[[#This Row],[Plastvekt
(kg)]],0)</f>
        <v>0</v>
      </c>
      <c r="V18" s="71">
        <f>IF(OR(E18="Nei"),Tabell14[[#This Row],[Plastvekt
(kg)]],0)</f>
        <v>0</v>
      </c>
    </row>
    <row r="19" spans="2:22" ht="12">
      <c r="B19" s="92" t="s">
        <v>22</v>
      </c>
      <c r="C19" s="93"/>
      <c r="D19" s="21"/>
      <c r="E19" s="113"/>
      <c r="F19" s="303"/>
      <c r="G19" s="94"/>
      <c r="H19" s="95">
        <f>Tabell14[[#This Row],[Plastandel
(0-1)]]*Tabell14[[#This Row],[Totalvekt for produktet
(kg)]]</f>
        <v>0</v>
      </c>
      <c r="I19" s="79"/>
      <c r="J19" s="21" t="s">
        <v>22</v>
      </c>
      <c r="K19" s="76" t="s">
        <v>92</v>
      </c>
      <c r="L19" s="108"/>
      <c r="M19" s="17"/>
      <c r="N19" s="81"/>
      <c r="O19" s="76"/>
      <c r="P19" s="108"/>
      <c r="Q19" s="63">
        <f>IF(OR(J19="Ny fossil",J19="Ny biobasert"),Tabell14[[#This Row],[Plastvekt
(kg)]],0)</f>
        <v>0</v>
      </c>
      <c r="R19" s="71">
        <f>IF(OR(J19="Gjenvunnet",J19="Bevart",E19="Ombrukt",E19="Overskudd"),Tabell14[[#This Row],[Plastvekt
(kg)]],0)</f>
        <v>0</v>
      </c>
      <c r="S19" s="71">
        <f>IF(OR(N19="Ja"),Tabell14[[#This Row],[Plastvekt
(kg)]],0)</f>
        <v>0</v>
      </c>
      <c r="T19" s="71">
        <f>IF(OR(N19="Nei"),Tabell14[[#This Row],[Plastvekt
(kg)]],0)</f>
        <v>0</v>
      </c>
      <c r="U19" s="71">
        <f>IF(OR(E19="Ja"),Tabell14[[#This Row],[Plastvekt
(kg)]],0)</f>
        <v>0</v>
      </c>
      <c r="V19" s="71">
        <f>IF(OR(E19="Nei"),Tabell14[[#This Row],[Plastvekt
(kg)]],0)</f>
        <v>0</v>
      </c>
    </row>
    <row r="20" spans="2:22" ht="12">
      <c r="B20" s="92" t="s">
        <v>22</v>
      </c>
      <c r="C20" s="93"/>
      <c r="D20" s="21"/>
      <c r="E20" s="113"/>
      <c r="F20" s="303"/>
      <c r="G20" s="94"/>
      <c r="H20" s="95">
        <f>Tabell14[[#This Row],[Plastandel
(0-1)]]*Tabell14[[#This Row],[Totalvekt for produktet
(kg)]]</f>
        <v>0</v>
      </c>
      <c r="I20" s="79"/>
      <c r="J20" s="21" t="s">
        <v>22</v>
      </c>
      <c r="K20" s="76" t="s">
        <v>92</v>
      </c>
      <c r="L20" s="108"/>
      <c r="M20" s="17"/>
      <c r="N20" s="81"/>
      <c r="O20" s="76"/>
      <c r="P20" s="108"/>
      <c r="Q20" s="63">
        <f>IF(OR(J20="Ny fossil",J20="Ny biobasert"),Tabell14[[#This Row],[Plastvekt
(kg)]],0)</f>
        <v>0</v>
      </c>
      <c r="R20" s="71">
        <f>IF(OR(J20="Gjenvunnet",J20="Bevart",E20="Ombrukt",E20="Overskudd"),Tabell14[[#This Row],[Plastvekt
(kg)]],0)</f>
        <v>0</v>
      </c>
      <c r="S20" s="71">
        <f>IF(OR(N20="Ja"),Tabell14[[#This Row],[Plastvekt
(kg)]],0)</f>
        <v>0</v>
      </c>
      <c r="T20" s="71">
        <f>IF(OR(N20="Nei"),Tabell14[[#This Row],[Plastvekt
(kg)]],0)</f>
        <v>0</v>
      </c>
      <c r="U20" s="71">
        <f>IF(OR(E20="Ja"),Tabell14[[#This Row],[Plastvekt
(kg)]],0)</f>
        <v>0</v>
      </c>
      <c r="V20" s="71">
        <f>IF(OR(E20="Nei"),Tabell14[[#This Row],[Plastvekt
(kg)]],0)</f>
        <v>0</v>
      </c>
    </row>
    <row r="21" spans="2:22" ht="12">
      <c r="B21" s="92" t="s">
        <v>22</v>
      </c>
      <c r="C21" s="93"/>
      <c r="D21" s="21"/>
      <c r="E21" s="113"/>
      <c r="F21" s="304"/>
      <c r="G21" s="96"/>
      <c r="H21" s="95">
        <f>Tabell14[[#This Row],[Plastandel
(0-1)]]*Tabell14[[#This Row],[Totalvekt for produktet
(kg)]]</f>
        <v>0</v>
      </c>
      <c r="I21" s="79"/>
      <c r="J21" s="21" t="s">
        <v>22</v>
      </c>
      <c r="K21" s="76" t="s">
        <v>92</v>
      </c>
      <c r="L21" s="108"/>
      <c r="M21" s="17"/>
      <c r="N21" s="81"/>
      <c r="O21" s="76"/>
      <c r="P21" s="108"/>
      <c r="Q21" s="63">
        <f>IF(OR(J21="Ny fossil",J21="Ny biobasert"),Tabell14[[#This Row],[Plastvekt
(kg)]],0)</f>
        <v>0</v>
      </c>
      <c r="R21" s="71">
        <f>IF(OR(J21="Gjenvunnet",J21="Bevart",E21="Ombrukt",E21="Overskudd"),Tabell14[[#This Row],[Plastvekt
(kg)]],0)</f>
        <v>0</v>
      </c>
      <c r="S21" s="71">
        <f>IF(OR(N21="Ja"),Tabell14[[#This Row],[Plastvekt
(kg)]],0)</f>
        <v>0</v>
      </c>
      <c r="T21" s="71">
        <f>IF(OR(N21="Nei"),Tabell14[[#This Row],[Plastvekt
(kg)]],0)</f>
        <v>0</v>
      </c>
      <c r="U21" s="71">
        <f>IF(OR(E21="Ja"),Tabell14[[#This Row],[Plastvekt
(kg)]],0)</f>
        <v>0</v>
      </c>
      <c r="V21" s="71">
        <f>IF(OR(E21="Nei"),Tabell14[[#This Row],[Plastvekt
(kg)]],0)</f>
        <v>0</v>
      </c>
    </row>
    <row r="22" spans="2:22" ht="12">
      <c r="B22" s="92" t="s">
        <v>22</v>
      </c>
      <c r="C22" s="93"/>
      <c r="D22" s="21"/>
      <c r="E22" s="113"/>
      <c r="F22" s="304"/>
      <c r="G22" s="96"/>
      <c r="H22" s="95">
        <f>Tabell14[[#This Row],[Plastandel
(0-1)]]*Tabell14[[#This Row],[Totalvekt for produktet
(kg)]]</f>
        <v>0</v>
      </c>
      <c r="I22" s="79"/>
      <c r="J22" s="21" t="s">
        <v>22</v>
      </c>
      <c r="K22" s="76" t="s">
        <v>92</v>
      </c>
      <c r="L22" s="108"/>
      <c r="M22" s="17"/>
      <c r="N22" s="81"/>
      <c r="O22" s="76"/>
      <c r="P22" s="108"/>
      <c r="Q22" s="63">
        <f>IF(OR(J22="Ny fossil",J22="Ny biobasert"),Tabell14[[#This Row],[Plastvekt
(kg)]],0)</f>
        <v>0</v>
      </c>
      <c r="R22" s="71">
        <f>IF(OR(J22="Gjenvunnet",J22="Bevart",E22="Ombrukt",E22="Overskudd"),Tabell14[[#This Row],[Plastvekt
(kg)]],0)</f>
        <v>0</v>
      </c>
      <c r="S22" s="71">
        <f>IF(OR(N22="Ja"),Tabell14[[#This Row],[Plastvekt
(kg)]],0)</f>
        <v>0</v>
      </c>
      <c r="T22" s="71">
        <f>IF(OR(N22="Nei"),Tabell14[[#This Row],[Plastvekt
(kg)]],0)</f>
        <v>0</v>
      </c>
      <c r="U22" s="71">
        <f>IF(OR(E22="Ja"),Tabell14[[#This Row],[Plastvekt
(kg)]],0)</f>
        <v>0</v>
      </c>
      <c r="V22" s="71">
        <f>IF(OR(E22="Nei"),Tabell14[[#This Row],[Plastvekt
(kg)]],0)</f>
        <v>0</v>
      </c>
    </row>
    <row r="23" spans="2:22" ht="12">
      <c r="B23" s="92" t="s">
        <v>22</v>
      </c>
      <c r="C23" s="93"/>
      <c r="D23" s="21"/>
      <c r="E23" s="113"/>
      <c r="F23" s="304"/>
      <c r="G23" s="96"/>
      <c r="H23" s="95">
        <f>Tabell14[[#This Row],[Plastandel
(0-1)]]*Tabell14[[#This Row],[Totalvekt for produktet
(kg)]]</f>
        <v>0</v>
      </c>
      <c r="I23" s="79"/>
      <c r="J23" s="21" t="s">
        <v>22</v>
      </c>
      <c r="K23" s="76" t="s">
        <v>92</v>
      </c>
      <c r="L23" s="108"/>
      <c r="M23" s="17"/>
      <c r="N23" s="81"/>
      <c r="O23" s="76"/>
      <c r="P23" s="108"/>
      <c r="Q23" s="63">
        <f>IF(OR(J23="Ny fossil",J23="Ny biobasert"),Tabell14[[#This Row],[Plastvekt
(kg)]],0)</f>
        <v>0</v>
      </c>
      <c r="R23" s="71">
        <f>IF(OR(J23="Gjenvunnet",J23="Bevart",E23="Ombrukt",E23="Overskudd"),Tabell14[[#This Row],[Plastvekt
(kg)]],0)</f>
        <v>0</v>
      </c>
      <c r="S23" s="71">
        <f>IF(OR(N23="Ja"),Tabell14[[#This Row],[Plastvekt
(kg)]],0)</f>
        <v>0</v>
      </c>
      <c r="T23" s="71">
        <f>IF(OR(N23="Nei"),Tabell14[[#This Row],[Plastvekt
(kg)]],0)</f>
        <v>0</v>
      </c>
      <c r="U23" s="71">
        <f>IF(OR(E23="Ja"),Tabell14[[#This Row],[Plastvekt
(kg)]],0)</f>
        <v>0</v>
      </c>
      <c r="V23" s="71">
        <f>IF(OR(E23="Nei"),Tabell14[[#This Row],[Plastvekt
(kg)]],0)</f>
        <v>0</v>
      </c>
    </row>
    <row r="24" spans="2:22" ht="12">
      <c r="B24" s="92" t="s">
        <v>22</v>
      </c>
      <c r="C24" s="93"/>
      <c r="D24" s="21"/>
      <c r="E24" s="113"/>
      <c r="F24" s="303"/>
      <c r="G24" s="94"/>
      <c r="H24" s="95">
        <f>Tabell14[[#This Row],[Plastandel
(0-1)]]*Tabell14[[#This Row],[Totalvekt for produktet
(kg)]]</f>
        <v>0</v>
      </c>
      <c r="I24" s="79"/>
      <c r="J24" s="21" t="s">
        <v>22</v>
      </c>
      <c r="K24" s="76" t="s">
        <v>92</v>
      </c>
      <c r="L24" s="108"/>
      <c r="M24" s="17"/>
      <c r="N24" s="81"/>
      <c r="O24" s="76"/>
      <c r="P24" s="108"/>
      <c r="Q24" s="63">
        <f>IF(OR(J24="Ny fossil",J24="Ny biobasert"),Tabell14[[#This Row],[Plastvekt
(kg)]],0)</f>
        <v>0</v>
      </c>
      <c r="R24" s="71">
        <f>IF(OR(J24="Gjenvunnet",J24="Bevart",E24="Ombrukt",E24="Overskudd"),Tabell14[[#This Row],[Plastvekt
(kg)]],0)</f>
        <v>0</v>
      </c>
      <c r="S24" s="71">
        <f>IF(OR(N24="Ja"),Tabell14[[#This Row],[Plastvekt
(kg)]],0)</f>
        <v>0</v>
      </c>
      <c r="T24" s="71">
        <f>IF(OR(N24="Nei"),Tabell14[[#This Row],[Plastvekt
(kg)]],0)</f>
        <v>0</v>
      </c>
      <c r="U24" s="71">
        <f>IF(OR(E24="Ja"),Tabell14[[#This Row],[Plastvekt
(kg)]],0)</f>
        <v>0</v>
      </c>
      <c r="V24" s="71">
        <f>IF(OR(E24="Nei"),Tabell14[[#This Row],[Plastvekt
(kg)]],0)</f>
        <v>0</v>
      </c>
    </row>
    <row r="25" spans="2:22" ht="12">
      <c r="B25" s="92" t="s">
        <v>22</v>
      </c>
      <c r="C25" s="93"/>
      <c r="D25" s="21"/>
      <c r="E25" s="113"/>
      <c r="F25" s="304"/>
      <c r="G25" s="96"/>
      <c r="H25" s="95">
        <f>Tabell14[[#This Row],[Plastandel
(0-1)]]*Tabell14[[#This Row],[Totalvekt for produktet
(kg)]]</f>
        <v>0</v>
      </c>
      <c r="I25" s="79"/>
      <c r="J25" s="21" t="s">
        <v>22</v>
      </c>
      <c r="K25" s="76" t="s">
        <v>92</v>
      </c>
      <c r="L25" s="108"/>
      <c r="M25" s="17"/>
      <c r="N25" s="81"/>
      <c r="O25" s="76"/>
      <c r="P25" s="108"/>
      <c r="Q25" s="63">
        <f>IF(OR(J25="Ny fossil",J25="Ny biobasert"),Tabell14[[#This Row],[Plastvekt
(kg)]],0)</f>
        <v>0</v>
      </c>
      <c r="R25" s="71">
        <f>IF(OR(J25="Gjenvunnet",J25="Bevart",E25="Ombrukt",E25="Overskudd"),Tabell14[[#This Row],[Plastvekt
(kg)]],0)</f>
        <v>0</v>
      </c>
      <c r="S25" s="71">
        <f>IF(OR(N25="Ja"),Tabell14[[#This Row],[Plastvekt
(kg)]],0)</f>
        <v>0</v>
      </c>
      <c r="T25" s="71">
        <f>IF(OR(N25="Nei"),Tabell14[[#This Row],[Plastvekt
(kg)]],0)</f>
        <v>0</v>
      </c>
      <c r="U25" s="71">
        <f>IF(OR(E25="Ja"),Tabell14[[#This Row],[Plastvekt
(kg)]],0)</f>
        <v>0</v>
      </c>
      <c r="V25" s="71">
        <f>IF(OR(E25="Nei"),Tabell14[[#This Row],[Plastvekt
(kg)]],0)</f>
        <v>0</v>
      </c>
    </row>
    <row r="26" spans="2:22" ht="12">
      <c r="B26" s="92" t="s">
        <v>22</v>
      </c>
      <c r="C26" s="93"/>
      <c r="D26" s="21"/>
      <c r="E26" s="113"/>
      <c r="F26" s="303"/>
      <c r="G26" s="94"/>
      <c r="H26" s="95">
        <f>Tabell14[[#This Row],[Plastandel
(0-1)]]*Tabell14[[#This Row],[Totalvekt for produktet
(kg)]]</f>
        <v>0</v>
      </c>
      <c r="I26" s="79"/>
      <c r="J26" s="21" t="s">
        <v>22</v>
      </c>
      <c r="K26" s="76" t="s">
        <v>92</v>
      </c>
      <c r="L26" s="108"/>
      <c r="M26" s="17"/>
      <c r="N26" s="81"/>
      <c r="O26" s="76"/>
      <c r="P26" s="108"/>
      <c r="Q26" s="63">
        <f>IF(OR(J26="Ny fossil",J26="Ny biobasert"),Tabell14[[#This Row],[Plastvekt
(kg)]],0)</f>
        <v>0</v>
      </c>
      <c r="R26" s="71">
        <f>IF(OR(J26="Gjenvunnet",J26="Bevart",E26="Ombrukt",E26="Overskudd"),Tabell14[[#This Row],[Plastvekt
(kg)]],0)</f>
        <v>0</v>
      </c>
      <c r="S26" s="71">
        <f>IF(OR(N26="Ja"),Tabell14[[#This Row],[Plastvekt
(kg)]],0)</f>
        <v>0</v>
      </c>
      <c r="T26" s="71">
        <f>IF(OR(N26="Nei"),Tabell14[[#This Row],[Plastvekt
(kg)]],0)</f>
        <v>0</v>
      </c>
      <c r="U26" s="71">
        <f>IF(OR(E26="Ja"),Tabell14[[#This Row],[Plastvekt
(kg)]],0)</f>
        <v>0</v>
      </c>
      <c r="V26" s="71">
        <f>IF(OR(E26="Nei"),Tabell14[[#This Row],[Plastvekt
(kg)]],0)</f>
        <v>0</v>
      </c>
    </row>
    <row r="27" spans="2:22" ht="12">
      <c r="B27" s="92" t="s">
        <v>22</v>
      </c>
      <c r="C27" s="96"/>
      <c r="D27" s="21"/>
      <c r="E27" s="113"/>
      <c r="F27" s="304"/>
      <c r="G27" s="96"/>
      <c r="H27" s="95">
        <f>Tabell14[[#This Row],[Plastandel
(0-1)]]*Tabell14[[#This Row],[Totalvekt for produktet
(kg)]]</f>
        <v>0</v>
      </c>
      <c r="I27" s="79"/>
      <c r="J27" s="21" t="s">
        <v>22</v>
      </c>
      <c r="K27" s="76" t="s">
        <v>92</v>
      </c>
      <c r="L27" s="108"/>
      <c r="M27" s="17"/>
      <c r="N27" s="81"/>
      <c r="O27" s="76"/>
      <c r="P27" s="108"/>
      <c r="Q27" s="63">
        <f>IF(OR(J27="Ny fossil",J27="Ny biobasert"),Tabell14[[#This Row],[Plastvekt
(kg)]],0)</f>
        <v>0</v>
      </c>
      <c r="R27" s="71">
        <f>IF(OR(J27="Gjenvunnet",J27="Bevart",E27="Ombrukt",E27="Overskudd"),Tabell14[[#This Row],[Plastvekt
(kg)]],0)</f>
        <v>0</v>
      </c>
      <c r="S27" s="71">
        <f>IF(OR(N27="Ja"),Tabell14[[#This Row],[Plastvekt
(kg)]],0)</f>
        <v>0</v>
      </c>
      <c r="T27" s="71">
        <f>IF(OR(N27="Nei"),Tabell14[[#This Row],[Plastvekt
(kg)]],0)</f>
        <v>0</v>
      </c>
      <c r="U27" s="71">
        <f>IF(OR(E27="Ja"),Tabell14[[#This Row],[Plastvekt
(kg)]],0)</f>
        <v>0</v>
      </c>
      <c r="V27" s="71">
        <f>IF(OR(E27="Nei"),Tabell14[[#This Row],[Plastvekt
(kg)]],0)</f>
        <v>0</v>
      </c>
    </row>
    <row r="28" spans="2:22" ht="12">
      <c r="B28" s="92" t="s">
        <v>22</v>
      </c>
      <c r="C28" s="96"/>
      <c r="D28" s="21"/>
      <c r="E28" s="113"/>
      <c r="F28" s="303"/>
      <c r="G28" s="94"/>
      <c r="H28" s="95">
        <f>Tabell14[[#This Row],[Plastandel
(0-1)]]*Tabell14[[#This Row],[Totalvekt for produktet
(kg)]]</f>
        <v>0</v>
      </c>
      <c r="I28" s="79"/>
      <c r="J28" s="21" t="s">
        <v>22</v>
      </c>
      <c r="K28" s="76" t="s">
        <v>92</v>
      </c>
      <c r="L28" s="108"/>
      <c r="M28" s="17"/>
      <c r="N28" s="81"/>
      <c r="O28" s="76"/>
      <c r="P28" s="108"/>
      <c r="Q28" s="63">
        <f>IF(OR(J28="Ny fossil",J28="Ny biobasert"),Tabell14[[#This Row],[Plastvekt
(kg)]],0)</f>
        <v>0</v>
      </c>
      <c r="R28" s="71">
        <f>IF(OR(J28="Gjenvunnet",J28="Bevart",E28="Ombrukt",E28="Overskudd"),Tabell14[[#This Row],[Plastvekt
(kg)]],0)</f>
        <v>0</v>
      </c>
      <c r="S28" s="71">
        <f>IF(OR(N28="Ja"),Tabell14[[#This Row],[Plastvekt
(kg)]],0)</f>
        <v>0</v>
      </c>
      <c r="T28" s="71">
        <f>IF(OR(N28="Nei"),Tabell14[[#This Row],[Plastvekt
(kg)]],0)</f>
        <v>0</v>
      </c>
      <c r="U28" s="71">
        <f>IF(OR(E28="Ja"),Tabell14[[#This Row],[Plastvekt
(kg)]],0)</f>
        <v>0</v>
      </c>
      <c r="V28" s="71">
        <f>IF(OR(E28="Nei"),Tabell14[[#This Row],[Plastvekt
(kg)]],0)</f>
        <v>0</v>
      </c>
    </row>
    <row r="29" spans="2:22" ht="12">
      <c r="B29" s="92" t="s">
        <v>22</v>
      </c>
      <c r="C29" s="96"/>
      <c r="D29" s="21"/>
      <c r="E29" s="113"/>
      <c r="F29" s="304"/>
      <c r="G29" s="96"/>
      <c r="H29" s="95">
        <f>Tabell14[[#This Row],[Plastandel
(0-1)]]*Tabell14[[#This Row],[Totalvekt for produktet
(kg)]]</f>
        <v>0</v>
      </c>
      <c r="I29" s="79"/>
      <c r="J29" s="21" t="s">
        <v>22</v>
      </c>
      <c r="K29" s="76" t="s">
        <v>92</v>
      </c>
      <c r="L29" s="108"/>
      <c r="M29" s="17"/>
      <c r="N29" s="81"/>
      <c r="O29" s="76"/>
      <c r="P29" s="108"/>
      <c r="Q29" s="63">
        <f>IF(OR(J29="Ny fossil",J29="Ny biobasert"),Tabell14[[#This Row],[Plastvekt
(kg)]],0)</f>
        <v>0</v>
      </c>
      <c r="R29" s="71">
        <f>IF(OR(J29="Gjenvunnet",J29="Bevart",E29="Ombrukt",E29="Overskudd"),Tabell14[[#This Row],[Plastvekt
(kg)]],0)</f>
        <v>0</v>
      </c>
      <c r="S29" s="71">
        <f>IF(OR(N29="Ja"),Tabell14[[#This Row],[Plastvekt
(kg)]],0)</f>
        <v>0</v>
      </c>
      <c r="T29" s="71">
        <f>IF(OR(N29="Nei"),Tabell14[[#This Row],[Plastvekt
(kg)]],0)</f>
        <v>0</v>
      </c>
      <c r="U29" s="71">
        <f>IF(OR(E29="Ja"),Tabell14[[#This Row],[Plastvekt
(kg)]],0)</f>
        <v>0</v>
      </c>
      <c r="V29" s="71">
        <f>IF(OR(E29="Nei"),Tabell14[[#This Row],[Plastvekt
(kg)]],0)</f>
        <v>0</v>
      </c>
    </row>
    <row r="30" spans="2:22" ht="12">
      <c r="B30" s="92" t="s">
        <v>22</v>
      </c>
      <c r="C30" s="96"/>
      <c r="D30" s="21"/>
      <c r="E30" s="113"/>
      <c r="F30" s="303"/>
      <c r="G30" s="94"/>
      <c r="H30" s="95">
        <f>Tabell14[[#This Row],[Plastandel
(0-1)]]*Tabell14[[#This Row],[Totalvekt for produktet
(kg)]]</f>
        <v>0</v>
      </c>
      <c r="I30" s="79"/>
      <c r="J30" s="21" t="s">
        <v>22</v>
      </c>
      <c r="K30" s="76" t="s">
        <v>92</v>
      </c>
      <c r="L30" s="108"/>
      <c r="M30" s="17"/>
      <c r="N30" s="81"/>
      <c r="O30" s="76"/>
      <c r="P30" s="108"/>
      <c r="Q30" s="63">
        <f>IF(OR(J30="Ny fossil",J30="Ny biobasert"),Tabell14[[#This Row],[Plastvekt
(kg)]],0)</f>
        <v>0</v>
      </c>
      <c r="R30" s="71">
        <f>IF(OR(J30="Gjenvunnet",J30="Bevart",E30="Ombrukt",E30="Overskudd"),Tabell14[[#This Row],[Plastvekt
(kg)]],0)</f>
        <v>0</v>
      </c>
      <c r="S30" s="71">
        <f>IF(OR(N30="Ja"),Tabell14[[#This Row],[Plastvekt
(kg)]],0)</f>
        <v>0</v>
      </c>
      <c r="T30" s="71">
        <f>IF(OR(N30="Nei"),Tabell14[[#This Row],[Plastvekt
(kg)]],0)</f>
        <v>0</v>
      </c>
      <c r="U30" s="71">
        <f>IF(OR(E30="Ja"),Tabell14[[#This Row],[Plastvekt
(kg)]],0)</f>
        <v>0</v>
      </c>
      <c r="V30" s="71">
        <f>IF(OR(E30="Nei"),Tabell14[[#This Row],[Plastvekt
(kg)]],0)</f>
        <v>0</v>
      </c>
    </row>
    <row r="31" spans="2:22" ht="12">
      <c r="B31" s="92" t="s">
        <v>22</v>
      </c>
      <c r="C31" s="93"/>
      <c r="D31" s="21"/>
      <c r="E31" s="113"/>
      <c r="F31" s="304"/>
      <c r="G31" s="96"/>
      <c r="H31" s="95">
        <f>Tabell14[[#This Row],[Plastandel
(0-1)]]*Tabell14[[#This Row],[Totalvekt for produktet
(kg)]]</f>
        <v>0</v>
      </c>
      <c r="I31" s="79"/>
      <c r="J31" s="21" t="s">
        <v>22</v>
      </c>
      <c r="K31" s="76" t="s">
        <v>92</v>
      </c>
      <c r="L31" s="108"/>
      <c r="M31" s="17"/>
      <c r="N31" s="81"/>
      <c r="O31" s="76"/>
      <c r="P31" s="108"/>
      <c r="Q31" s="63">
        <f>IF(OR(J31="Ny fossil",J31="Ny biobasert"),Tabell14[[#This Row],[Plastvekt
(kg)]],0)</f>
        <v>0</v>
      </c>
      <c r="R31" s="71">
        <f>IF(OR(J31="Gjenvunnet",J31="Bevart",E31="Ombrukt",E31="Overskudd"),Tabell14[[#This Row],[Plastvekt
(kg)]],0)</f>
        <v>0</v>
      </c>
      <c r="S31" s="71">
        <f>IF(OR(N31="Ja"),Tabell14[[#This Row],[Plastvekt
(kg)]],0)</f>
        <v>0</v>
      </c>
      <c r="T31" s="71">
        <f>IF(OR(N31="Nei"),Tabell14[[#This Row],[Plastvekt
(kg)]],0)</f>
        <v>0</v>
      </c>
      <c r="U31" s="71">
        <f>IF(OR(E31="Ja"),Tabell14[[#This Row],[Plastvekt
(kg)]],0)</f>
        <v>0</v>
      </c>
      <c r="V31" s="71">
        <f>IF(OR(E31="Nei"),Tabell14[[#This Row],[Plastvekt
(kg)]],0)</f>
        <v>0</v>
      </c>
    </row>
    <row r="32" spans="2:22" ht="12">
      <c r="B32" s="92" t="s">
        <v>22</v>
      </c>
      <c r="C32" s="93"/>
      <c r="D32" s="21"/>
      <c r="E32" s="113"/>
      <c r="F32" s="303"/>
      <c r="G32" s="94"/>
      <c r="H32" s="95">
        <f>Tabell14[[#This Row],[Plastandel
(0-1)]]*Tabell14[[#This Row],[Totalvekt for produktet
(kg)]]</f>
        <v>0</v>
      </c>
      <c r="I32" s="79"/>
      <c r="J32" s="21" t="s">
        <v>22</v>
      </c>
      <c r="K32" s="76" t="s">
        <v>92</v>
      </c>
      <c r="L32" s="108"/>
      <c r="M32" s="17"/>
      <c r="N32" s="81"/>
      <c r="O32" s="76"/>
      <c r="P32" s="108"/>
      <c r="Q32" s="63">
        <f>IF(OR(J32="Ny fossil",J32="Ny biobasert"),Tabell14[[#This Row],[Plastvekt
(kg)]],0)</f>
        <v>0</v>
      </c>
      <c r="R32" s="71">
        <f>IF(OR(J32="Gjenvunnet",J32="Bevart",E32="Ombrukt",E32="Overskudd"),Tabell14[[#This Row],[Plastvekt
(kg)]],0)</f>
        <v>0</v>
      </c>
      <c r="S32" s="71">
        <f>IF(OR(N32="Ja"),Tabell14[[#This Row],[Plastvekt
(kg)]],0)</f>
        <v>0</v>
      </c>
      <c r="T32" s="71">
        <f>IF(OR(N32="Nei"),Tabell14[[#This Row],[Plastvekt
(kg)]],0)</f>
        <v>0</v>
      </c>
      <c r="U32" s="71">
        <f>IF(OR(E32="Ja"),Tabell14[[#This Row],[Plastvekt
(kg)]],0)</f>
        <v>0</v>
      </c>
      <c r="V32" s="71">
        <f>IF(OR(E32="Nei"),Tabell14[[#This Row],[Plastvekt
(kg)]],0)</f>
        <v>0</v>
      </c>
    </row>
    <row r="33" spans="2:22" ht="12">
      <c r="B33" s="92" t="s">
        <v>22</v>
      </c>
      <c r="C33" s="93"/>
      <c r="D33" s="21"/>
      <c r="E33" s="113"/>
      <c r="F33" s="304"/>
      <c r="G33" s="96"/>
      <c r="H33" s="95">
        <f>Tabell14[[#This Row],[Plastandel
(0-1)]]*Tabell14[[#This Row],[Totalvekt for produktet
(kg)]]</f>
        <v>0</v>
      </c>
      <c r="I33" s="79"/>
      <c r="J33" s="21" t="s">
        <v>22</v>
      </c>
      <c r="K33" s="76" t="s">
        <v>92</v>
      </c>
      <c r="L33" s="108"/>
      <c r="M33" s="17"/>
      <c r="N33" s="81"/>
      <c r="O33" s="76"/>
      <c r="P33" s="108"/>
      <c r="Q33" s="63">
        <f>IF(OR(J33="Ny fossil",J33="Ny biobasert"),Tabell14[[#This Row],[Plastvekt
(kg)]],0)</f>
        <v>0</v>
      </c>
      <c r="R33" s="71">
        <f>IF(OR(J33="Gjenvunnet",J33="Bevart",E33="Ombrukt",E33="Overskudd"),Tabell14[[#This Row],[Plastvekt
(kg)]],0)</f>
        <v>0</v>
      </c>
      <c r="S33" s="71">
        <f>IF(OR(N33="Ja"),Tabell14[[#This Row],[Plastvekt
(kg)]],0)</f>
        <v>0</v>
      </c>
      <c r="T33" s="71">
        <f>IF(OR(N33="Nei"),Tabell14[[#This Row],[Plastvekt
(kg)]],0)</f>
        <v>0</v>
      </c>
      <c r="U33" s="71">
        <f>IF(OR(E33="Ja"),Tabell14[[#This Row],[Plastvekt
(kg)]],0)</f>
        <v>0</v>
      </c>
      <c r="V33" s="71">
        <f>IF(OR(E33="Nei"),Tabell14[[#This Row],[Plastvekt
(kg)]],0)</f>
        <v>0</v>
      </c>
    </row>
    <row r="34" spans="2:22" ht="12">
      <c r="B34" s="92" t="s">
        <v>22</v>
      </c>
      <c r="C34" s="93"/>
      <c r="D34" s="21"/>
      <c r="E34" s="113"/>
      <c r="F34" s="303"/>
      <c r="G34" s="94"/>
      <c r="H34" s="95">
        <f>Tabell14[[#This Row],[Plastandel
(0-1)]]*Tabell14[[#This Row],[Totalvekt for produktet
(kg)]]</f>
        <v>0</v>
      </c>
      <c r="I34" s="79"/>
      <c r="J34" s="21" t="s">
        <v>22</v>
      </c>
      <c r="K34" s="76" t="s">
        <v>92</v>
      </c>
      <c r="L34" s="108"/>
      <c r="M34" s="17"/>
      <c r="N34" s="81"/>
      <c r="O34" s="76"/>
      <c r="P34" s="108"/>
      <c r="Q34" s="63">
        <f>IF(OR(J34="Ny fossil",J34="Ny biobasert"),Tabell14[[#This Row],[Plastvekt
(kg)]],0)</f>
        <v>0</v>
      </c>
      <c r="R34" s="71">
        <f>IF(OR(J34="Gjenvunnet",J34="Bevart",E34="Ombrukt",E34="Overskudd"),Tabell14[[#This Row],[Plastvekt
(kg)]],0)</f>
        <v>0</v>
      </c>
      <c r="S34" s="71">
        <f>IF(OR(N34="Ja"),Tabell14[[#This Row],[Plastvekt
(kg)]],0)</f>
        <v>0</v>
      </c>
      <c r="T34" s="71">
        <f>IF(OR(N34="Nei"),Tabell14[[#This Row],[Plastvekt
(kg)]],0)</f>
        <v>0</v>
      </c>
      <c r="U34" s="71">
        <f>IF(OR(E34="Ja"),Tabell14[[#This Row],[Plastvekt
(kg)]],0)</f>
        <v>0</v>
      </c>
      <c r="V34" s="71">
        <f>IF(OR(E34="Nei"),Tabell14[[#This Row],[Plastvekt
(kg)]],0)</f>
        <v>0</v>
      </c>
    </row>
    <row r="35" spans="2:22" ht="12">
      <c r="B35" s="92" t="s">
        <v>22</v>
      </c>
      <c r="C35" s="93"/>
      <c r="D35" s="21"/>
      <c r="E35" s="113"/>
      <c r="F35" s="304"/>
      <c r="G35" s="96"/>
      <c r="H35" s="95">
        <f>Tabell14[[#This Row],[Plastandel
(0-1)]]*Tabell14[[#This Row],[Totalvekt for produktet
(kg)]]</f>
        <v>0</v>
      </c>
      <c r="I35" s="79"/>
      <c r="J35" s="21" t="s">
        <v>22</v>
      </c>
      <c r="K35" s="76" t="s">
        <v>92</v>
      </c>
      <c r="L35" s="108"/>
      <c r="M35" s="17"/>
      <c r="N35" s="81"/>
      <c r="O35" s="76"/>
      <c r="P35" s="108"/>
      <c r="Q35" s="63">
        <f>IF(OR(J35="Ny fossil",J35="Ny biobasert"),Tabell14[[#This Row],[Plastvekt
(kg)]],0)</f>
        <v>0</v>
      </c>
      <c r="R35" s="71">
        <f>IF(OR(J35="Gjenvunnet",J35="Bevart",E35="Ombrukt",E35="Overskudd"),Tabell14[[#This Row],[Plastvekt
(kg)]],0)</f>
        <v>0</v>
      </c>
      <c r="S35" s="71">
        <f>IF(OR(N35="Ja"),Tabell14[[#This Row],[Plastvekt
(kg)]],0)</f>
        <v>0</v>
      </c>
      <c r="T35" s="71">
        <f>IF(OR(N35="Nei"),Tabell14[[#This Row],[Plastvekt
(kg)]],0)</f>
        <v>0</v>
      </c>
      <c r="U35" s="71">
        <f>IF(OR(E35="Ja"),Tabell14[[#This Row],[Plastvekt
(kg)]],0)</f>
        <v>0</v>
      </c>
      <c r="V35" s="71">
        <f>IF(OR(E35="Nei"),Tabell14[[#This Row],[Plastvekt
(kg)]],0)</f>
        <v>0</v>
      </c>
    </row>
    <row r="36" spans="2:22" ht="12">
      <c r="B36" s="92" t="s">
        <v>22</v>
      </c>
      <c r="C36" s="93"/>
      <c r="D36" s="21"/>
      <c r="E36" s="113"/>
      <c r="F36" s="303"/>
      <c r="G36" s="94"/>
      <c r="H36" s="95">
        <f>Tabell14[[#This Row],[Plastandel
(0-1)]]*Tabell14[[#This Row],[Totalvekt for produktet
(kg)]]</f>
        <v>0</v>
      </c>
      <c r="I36" s="79"/>
      <c r="J36" s="21" t="s">
        <v>22</v>
      </c>
      <c r="K36" s="76" t="s">
        <v>92</v>
      </c>
      <c r="L36" s="108"/>
      <c r="M36" s="17"/>
      <c r="N36" s="81"/>
      <c r="O36" s="76"/>
      <c r="P36" s="108"/>
      <c r="Q36" s="63">
        <f>IF(OR(J36="Ny fossil",J36="Ny biobasert"),Tabell14[[#This Row],[Plastvekt
(kg)]],0)</f>
        <v>0</v>
      </c>
      <c r="R36" s="71">
        <f>IF(OR(J36="Gjenvunnet",J36="Bevart",E36="Ombrukt",E36="Overskudd"),Tabell14[[#This Row],[Plastvekt
(kg)]],0)</f>
        <v>0</v>
      </c>
      <c r="S36" s="71">
        <f>IF(OR(N36="Ja"),Tabell14[[#This Row],[Plastvekt
(kg)]],0)</f>
        <v>0</v>
      </c>
      <c r="T36" s="71">
        <f>IF(OR(N36="Nei"),Tabell14[[#This Row],[Plastvekt
(kg)]],0)</f>
        <v>0</v>
      </c>
      <c r="U36" s="71">
        <f>IF(OR(E36="Ja"),Tabell14[[#This Row],[Plastvekt
(kg)]],0)</f>
        <v>0</v>
      </c>
      <c r="V36" s="71">
        <f>IF(OR(E36="Nei"),Tabell14[[#This Row],[Plastvekt
(kg)]],0)</f>
        <v>0</v>
      </c>
    </row>
    <row r="37" spans="2:22" ht="15" customHeight="1">
      <c r="B37" s="92" t="s">
        <v>22</v>
      </c>
      <c r="C37" s="93"/>
      <c r="D37" s="21"/>
      <c r="E37" s="113"/>
      <c r="F37" s="304"/>
      <c r="G37" s="96"/>
      <c r="H37" s="95">
        <f>Tabell14[[#This Row],[Plastandel
(0-1)]]*Tabell14[[#This Row],[Totalvekt for produktet
(kg)]]</f>
        <v>0</v>
      </c>
      <c r="I37" s="79"/>
      <c r="J37" s="21" t="s">
        <v>22</v>
      </c>
      <c r="K37" s="76" t="s">
        <v>92</v>
      </c>
      <c r="L37" s="108"/>
      <c r="M37" s="17"/>
      <c r="N37" s="81"/>
      <c r="O37" s="76"/>
      <c r="P37" s="108"/>
      <c r="Q37" s="63">
        <f>IF(OR(J37="Ny fossil",J37="Ny biobasert"),Tabell14[[#This Row],[Plastvekt
(kg)]],0)</f>
        <v>0</v>
      </c>
      <c r="R37" s="71">
        <f>IF(OR(J37="Gjenvunnet",J37="Bevart",E37="Ombrukt",E37="Overskudd"),Tabell14[[#This Row],[Plastvekt
(kg)]],0)</f>
        <v>0</v>
      </c>
      <c r="S37" s="71">
        <f>IF(OR(N37="Ja"),Tabell14[[#This Row],[Plastvekt
(kg)]],0)</f>
        <v>0</v>
      </c>
      <c r="T37" s="71">
        <f>IF(OR(N37="Nei"),Tabell14[[#This Row],[Plastvekt
(kg)]],0)</f>
        <v>0</v>
      </c>
      <c r="U37" s="71">
        <f>IF(OR(E37="Ja"),Tabell14[[#This Row],[Plastvekt
(kg)]],0)</f>
        <v>0</v>
      </c>
      <c r="V37" s="71">
        <f>IF(OR(E37="Nei"),Tabell14[[#This Row],[Plastvekt
(kg)]],0)</f>
        <v>0</v>
      </c>
    </row>
    <row r="38" spans="2:22" ht="12">
      <c r="B38" s="92" t="s">
        <v>22</v>
      </c>
      <c r="C38" s="93"/>
      <c r="D38" s="21"/>
      <c r="E38" s="113"/>
      <c r="F38" s="304"/>
      <c r="G38" s="96"/>
      <c r="H38" s="95">
        <f>Tabell14[[#This Row],[Plastandel
(0-1)]]*Tabell14[[#This Row],[Totalvekt for produktet
(kg)]]</f>
        <v>0</v>
      </c>
      <c r="I38" s="79"/>
      <c r="J38" s="21" t="s">
        <v>22</v>
      </c>
      <c r="K38" s="76" t="s">
        <v>92</v>
      </c>
      <c r="L38" s="108"/>
      <c r="M38" s="17"/>
      <c r="N38" s="81"/>
      <c r="O38" s="76"/>
      <c r="P38" s="108"/>
      <c r="Q38" s="63">
        <f>IF(OR(J38="Ny fossil",J38="Ny biobasert"),Tabell14[[#This Row],[Plastvekt
(kg)]],0)</f>
        <v>0</v>
      </c>
      <c r="R38" s="71">
        <f>IF(OR(J38="Gjenvunnet",J38="Bevart",E38="Ombrukt",E38="Overskudd"),Tabell14[[#This Row],[Plastvekt
(kg)]],0)</f>
        <v>0</v>
      </c>
      <c r="S38" s="71">
        <f>IF(OR(N38="Ja"),Tabell14[[#This Row],[Plastvekt
(kg)]],0)</f>
        <v>0</v>
      </c>
      <c r="T38" s="71">
        <f>IF(OR(N38="Nei"),Tabell14[[#This Row],[Plastvekt
(kg)]],0)</f>
        <v>0</v>
      </c>
      <c r="U38" s="71">
        <f>IF(OR(E38="Ja"),Tabell14[[#This Row],[Plastvekt
(kg)]],0)</f>
        <v>0</v>
      </c>
      <c r="V38" s="71">
        <f>IF(OR(E38="Nei"),Tabell14[[#This Row],[Plastvekt
(kg)]],0)</f>
        <v>0</v>
      </c>
    </row>
    <row r="39" spans="2:22" ht="12">
      <c r="B39" s="92" t="s">
        <v>22</v>
      </c>
      <c r="C39" s="93"/>
      <c r="D39" s="21"/>
      <c r="E39" s="113"/>
      <c r="F39" s="303"/>
      <c r="G39" s="94"/>
      <c r="H39" s="95">
        <f>Tabell14[[#This Row],[Plastandel
(0-1)]]*Tabell14[[#This Row],[Totalvekt for produktet
(kg)]]</f>
        <v>0</v>
      </c>
      <c r="I39" s="79"/>
      <c r="J39" s="21" t="s">
        <v>22</v>
      </c>
      <c r="K39" s="76" t="s">
        <v>92</v>
      </c>
      <c r="L39" s="108"/>
      <c r="M39" s="17"/>
      <c r="N39" s="81"/>
      <c r="O39" s="76"/>
      <c r="P39" s="108"/>
      <c r="Q39" s="63">
        <f>IF(OR(J39="Ny fossil",J39="Ny biobasert"),Tabell14[[#This Row],[Plastvekt
(kg)]],0)</f>
        <v>0</v>
      </c>
      <c r="R39" s="71">
        <f>IF(OR(J39="Gjenvunnet",J39="Bevart",E39="Ombrukt",E39="Overskudd"),Tabell14[[#This Row],[Plastvekt
(kg)]],0)</f>
        <v>0</v>
      </c>
      <c r="S39" s="71">
        <f>IF(OR(N39="Ja"),Tabell14[[#This Row],[Plastvekt
(kg)]],0)</f>
        <v>0</v>
      </c>
      <c r="T39" s="71">
        <f>IF(OR(N39="Nei"),Tabell14[[#This Row],[Plastvekt
(kg)]],0)</f>
        <v>0</v>
      </c>
      <c r="U39" s="71">
        <f>IF(OR(E39="Ja"),Tabell14[[#This Row],[Plastvekt
(kg)]],0)</f>
        <v>0</v>
      </c>
      <c r="V39" s="71">
        <f>IF(OR(E39="Nei"),Tabell14[[#This Row],[Plastvekt
(kg)]],0)</f>
        <v>0</v>
      </c>
    </row>
    <row r="40" spans="2:22" ht="12">
      <c r="B40" s="92" t="s">
        <v>22</v>
      </c>
      <c r="C40" s="93"/>
      <c r="D40" s="21"/>
      <c r="E40" s="113"/>
      <c r="F40" s="304"/>
      <c r="G40" s="96"/>
      <c r="H40" s="95">
        <f>Tabell14[[#This Row],[Plastandel
(0-1)]]*Tabell14[[#This Row],[Totalvekt for produktet
(kg)]]</f>
        <v>0</v>
      </c>
      <c r="I40" s="79"/>
      <c r="J40" s="21" t="s">
        <v>22</v>
      </c>
      <c r="K40" s="76" t="s">
        <v>92</v>
      </c>
      <c r="L40" s="108"/>
      <c r="M40" s="17"/>
      <c r="N40" s="81"/>
      <c r="O40" s="76"/>
      <c r="P40" s="108"/>
      <c r="Q40" s="63">
        <f>IF(OR(J40="Ny fossil",J40="Ny biobasert"),Tabell14[[#This Row],[Plastvekt
(kg)]],0)</f>
        <v>0</v>
      </c>
      <c r="R40" s="71">
        <f>IF(OR(J40="Gjenvunnet",J40="Bevart",E40="Ombrukt",E40="Overskudd"),Tabell14[[#This Row],[Plastvekt
(kg)]],0)</f>
        <v>0</v>
      </c>
      <c r="S40" s="71">
        <f>IF(OR(N40="Ja"),Tabell14[[#This Row],[Plastvekt
(kg)]],0)</f>
        <v>0</v>
      </c>
      <c r="T40" s="71">
        <f>IF(OR(N40="Nei"),Tabell14[[#This Row],[Plastvekt
(kg)]],0)</f>
        <v>0</v>
      </c>
      <c r="U40" s="71">
        <f>IF(OR(E40="Ja"),Tabell14[[#This Row],[Plastvekt
(kg)]],0)</f>
        <v>0</v>
      </c>
      <c r="V40" s="71">
        <f>IF(OR(E40="Nei"),Tabell14[[#This Row],[Plastvekt
(kg)]],0)</f>
        <v>0</v>
      </c>
    </row>
    <row r="41" spans="2:22" ht="12">
      <c r="B41" s="92" t="s">
        <v>22</v>
      </c>
      <c r="C41" s="93"/>
      <c r="D41" s="21"/>
      <c r="E41" s="113"/>
      <c r="F41" s="303"/>
      <c r="G41" s="94"/>
      <c r="H41" s="95">
        <f>Tabell14[[#This Row],[Plastandel
(0-1)]]*Tabell14[[#This Row],[Totalvekt for produktet
(kg)]]</f>
        <v>0</v>
      </c>
      <c r="I41" s="79"/>
      <c r="J41" s="21" t="s">
        <v>22</v>
      </c>
      <c r="K41" s="76" t="s">
        <v>92</v>
      </c>
      <c r="L41" s="108"/>
      <c r="M41" s="17"/>
      <c r="N41" s="81"/>
      <c r="O41" s="76"/>
      <c r="P41" s="108"/>
      <c r="Q41" s="63">
        <f>IF(OR(J41="Ny fossil",J41="Ny biobasert"),Tabell14[[#This Row],[Plastvekt
(kg)]],0)</f>
        <v>0</v>
      </c>
      <c r="R41" s="71">
        <f>IF(OR(J41="Gjenvunnet",J41="Bevart",E41="Ombrukt",E41="Overskudd"),Tabell14[[#This Row],[Plastvekt
(kg)]],0)</f>
        <v>0</v>
      </c>
      <c r="S41" s="71">
        <f>IF(OR(N41="Ja"),Tabell14[[#This Row],[Plastvekt
(kg)]],0)</f>
        <v>0</v>
      </c>
      <c r="T41" s="71">
        <f>IF(OR(N41="Nei"),Tabell14[[#This Row],[Plastvekt
(kg)]],0)</f>
        <v>0</v>
      </c>
      <c r="U41" s="71">
        <f>IF(OR(E41="Ja"),Tabell14[[#This Row],[Plastvekt
(kg)]],0)</f>
        <v>0</v>
      </c>
      <c r="V41" s="71">
        <f>IF(OR(E41="Nei"),Tabell14[[#This Row],[Plastvekt
(kg)]],0)</f>
        <v>0</v>
      </c>
    </row>
    <row r="42" spans="2:22" ht="12">
      <c r="B42" s="92" t="s">
        <v>22</v>
      </c>
      <c r="C42" s="93"/>
      <c r="D42" s="21"/>
      <c r="E42" s="113"/>
      <c r="F42" s="303"/>
      <c r="G42" s="94"/>
      <c r="H42" s="95">
        <f>Tabell14[[#This Row],[Plastandel
(0-1)]]*Tabell14[[#This Row],[Totalvekt for produktet
(kg)]]</f>
        <v>0</v>
      </c>
      <c r="I42" s="79"/>
      <c r="J42" s="21" t="s">
        <v>22</v>
      </c>
      <c r="K42" s="76" t="s">
        <v>92</v>
      </c>
      <c r="L42" s="108"/>
      <c r="M42" s="17"/>
      <c r="N42" s="81"/>
      <c r="O42" s="76"/>
      <c r="P42" s="108"/>
      <c r="Q42" s="63">
        <f>IF(OR(J42="Ny fossil",J42="Ny biobasert"),Tabell14[[#This Row],[Plastvekt
(kg)]],0)</f>
        <v>0</v>
      </c>
      <c r="R42" s="71">
        <f>IF(OR(J42="Gjenvunnet",J42="Bevart",E42="Ombrukt",E42="Overskudd"),Tabell14[[#This Row],[Plastvekt
(kg)]],0)</f>
        <v>0</v>
      </c>
      <c r="S42" s="71">
        <f>IF(OR(N42="Ja"),Tabell14[[#This Row],[Plastvekt
(kg)]],0)</f>
        <v>0</v>
      </c>
      <c r="T42" s="71">
        <f>IF(OR(N42="Nei"),Tabell14[[#This Row],[Plastvekt
(kg)]],0)</f>
        <v>0</v>
      </c>
      <c r="U42" s="71">
        <f>IF(OR(E42="Ja"),Tabell14[[#This Row],[Plastvekt
(kg)]],0)</f>
        <v>0</v>
      </c>
      <c r="V42" s="71">
        <f>IF(OR(E42="Nei"),Tabell14[[#This Row],[Plastvekt
(kg)]],0)</f>
        <v>0</v>
      </c>
    </row>
    <row r="43" spans="2:22" ht="12">
      <c r="B43" s="92" t="s">
        <v>22</v>
      </c>
      <c r="C43" s="93"/>
      <c r="D43" s="21"/>
      <c r="E43" s="113"/>
      <c r="F43" s="304"/>
      <c r="G43" s="96"/>
      <c r="H43" s="95">
        <f>Tabell14[[#This Row],[Plastandel
(0-1)]]*Tabell14[[#This Row],[Totalvekt for produktet
(kg)]]</f>
        <v>0</v>
      </c>
      <c r="I43" s="79"/>
      <c r="J43" s="21" t="s">
        <v>22</v>
      </c>
      <c r="K43" s="76" t="s">
        <v>92</v>
      </c>
      <c r="L43" s="108"/>
      <c r="M43" s="17"/>
      <c r="N43" s="81"/>
      <c r="O43" s="76"/>
      <c r="P43" s="108"/>
      <c r="Q43" s="63">
        <f>IF(OR(J43="Ny fossil",J43="Ny biobasert"),Tabell14[[#This Row],[Plastvekt
(kg)]],0)</f>
        <v>0</v>
      </c>
      <c r="R43" s="71">
        <f>IF(OR(J43="Gjenvunnet",J43="Bevart",E43="Ombrukt",E43="Overskudd"),Tabell14[[#This Row],[Plastvekt
(kg)]],0)</f>
        <v>0</v>
      </c>
      <c r="S43" s="71">
        <f>IF(OR(N43="Ja"),Tabell14[[#This Row],[Plastvekt
(kg)]],0)</f>
        <v>0</v>
      </c>
      <c r="T43" s="71">
        <f>IF(OR(N43="Nei"),Tabell14[[#This Row],[Plastvekt
(kg)]],0)</f>
        <v>0</v>
      </c>
      <c r="U43" s="71">
        <f>IF(OR(E43="Ja"),Tabell14[[#This Row],[Plastvekt
(kg)]],0)</f>
        <v>0</v>
      </c>
      <c r="V43" s="71">
        <f>IF(OR(E43="Nei"),Tabell14[[#This Row],[Plastvekt
(kg)]],0)</f>
        <v>0</v>
      </c>
    </row>
    <row r="44" spans="2:22" ht="12">
      <c r="B44" s="92" t="s">
        <v>22</v>
      </c>
      <c r="C44" s="93"/>
      <c r="D44" s="21"/>
      <c r="E44" s="113"/>
      <c r="F44" s="303"/>
      <c r="G44" s="94"/>
      <c r="H44" s="95">
        <f>Tabell14[[#This Row],[Plastandel
(0-1)]]*Tabell14[[#This Row],[Totalvekt for produktet
(kg)]]</f>
        <v>0</v>
      </c>
      <c r="I44" s="79"/>
      <c r="J44" s="21" t="s">
        <v>22</v>
      </c>
      <c r="K44" s="76" t="s">
        <v>92</v>
      </c>
      <c r="L44" s="108"/>
      <c r="M44" s="17"/>
      <c r="N44" s="81"/>
      <c r="O44" s="76"/>
      <c r="P44" s="108"/>
      <c r="Q44" s="63">
        <f>IF(OR(J44="Ny fossil",J44="Ny biobasert"),Tabell14[[#This Row],[Plastvekt
(kg)]],0)</f>
        <v>0</v>
      </c>
      <c r="R44" s="71">
        <f>IF(OR(J44="Gjenvunnet",J44="Bevart",E44="Ombrukt",E44="Overskudd"),Tabell14[[#This Row],[Plastvekt
(kg)]],0)</f>
        <v>0</v>
      </c>
      <c r="S44" s="71">
        <f>IF(OR(N44="Ja"),Tabell14[[#This Row],[Plastvekt
(kg)]],0)</f>
        <v>0</v>
      </c>
      <c r="T44" s="71">
        <f>IF(OR(N44="Nei"),Tabell14[[#This Row],[Plastvekt
(kg)]],0)</f>
        <v>0</v>
      </c>
      <c r="U44" s="71">
        <f>IF(OR(E44="Ja"),Tabell14[[#This Row],[Plastvekt
(kg)]],0)</f>
        <v>0</v>
      </c>
      <c r="V44" s="71">
        <f>IF(OR(E44="Nei"),Tabell14[[#This Row],[Plastvekt
(kg)]],0)</f>
        <v>0</v>
      </c>
    </row>
    <row r="45" spans="2:22" ht="12">
      <c r="B45" s="92" t="s">
        <v>22</v>
      </c>
      <c r="C45" s="93"/>
      <c r="D45" s="21"/>
      <c r="E45" s="113"/>
      <c r="F45" s="304"/>
      <c r="G45" s="96"/>
      <c r="H45" s="95">
        <f>Tabell14[[#This Row],[Plastandel
(0-1)]]*Tabell14[[#This Row],[Totalvekt for produktet
(kg)]]</f>
        <v>0</v>
      </c>
      <c r="I45" s="79"/>
      <c r="J45" s="21" t="s">
        <v>22</v>
      </c>
      <c r="K45" s="76" t="s">
        <v>92</v>
      </c>
      <c r="L45" s="108"/>
      <c r="M45" s="17"/>
      <c r="N45" s="81"/>
      <c r="O45" s="76"/>
      <c r="P45" s="108"/>
      <c r="Q45" s="63">
        <f>IF(OR(J45="Ny fossil",J45="Ny biobasert"),Tabell14[[#This Row],[Plastvekt
(kg)]],0)</f>
        <v>0</v>
      </c>
      <c r="R45" s="71">
        <f>IF(OR(J45="Gjenvunnet",J45="Bevart",E45="Ombrukt",E45="Overskudd"),Tabell14[[#This Row],[Plastvekt
(kg)]],0)</f>
        <v>0</v>
      </c>
      <c r="S45" s="71">
        <f>IF(OR(N45="Ja"),Tabell14[[#This Row],[Plastvekt
(kg)]],0)</f>
        <v>0</v>
      </c>
      <c r="T45" s="71">
        <f>IF(OR(N45="Nei"),Tabell14[[#This Row],[Plastvekt
(kg)]],0)</f>
        <v>0</v>
      </c>
      <c r="U45" s="71">
        <f>IF(OR(E45="Ja"),Tabell14[[#This Row],[Plastvekt
(kg)]],0)</f>
        <v>0</v>
      </c>
      <c r="V45" s="71">
        <f>IF(OR(E45="Nei"),Tabell14[[#This Row],[Plastvekt
(kg)]],0)</f>
        <v>0</v>
      </c>
    </row>
    <row r="46" spans="2:22" ht="12">
      <c r="B46" s="92" t="s">
        <v>22</v>
      </c>
      <c r="C46" s="93"/>
      <c r="D46" s="21"/>
      <c r="E46" s="113"/>
      <c r="F46" s="303"/>
      <c r="G46" s="94"/>
      <c r="H46" s="95">
        <f>Tabell14[[#This Row],[Plastandel
(0-1)]]*Tabell14[[#This Row],[Totalvekt for produktet
(kg)]]</f>
        <v>0</v>
      </c>
      <c r="I46" s="79"/>
      <c r="J46" s="21" t="s">
        <v>22</v>
      </c>
      <c r="K46" s="76" t="s">
        <v>92</v>
      </c>
      <c r="L46" s="108"/>
      <c r="M46" s="17"/>
      <c r="N46" s="81"/>
      <c r="O46" s="76"/>
      <c r="P46" s="108"/>
      <c r="Q46" s="63">
        <f>IF(OR(J46="Ny fossil",J46="Ny biobasert"),Tabell14[[#This Row],[Plastvekt
(kg)]],0)</f>
        <v>0</v>
      </c>
      <c r="R46" s="71">
        <f>IF(OR(J46="Gjenvunnet",J46="Bevart",E46="Ombrukt",E46="Overskudd"),Tabell14[[#This Row],[Plastvekt
(kg)]],0)</f>
        <v>0</v>
      </c>
      <c r="S46" s="71">
        <f>IF(OR(N46="Ja"),Tabell14[[#This Row],[Plastvekt
(kg)]],0)</f>
        <v>0</v>
      </c>
      <c r="T46" s="71">
        <f>IF(OR(N46="Nei"),Tabell14[[#This Row],[Plastvekt
(kg)]],0)</f>
        <v>0</v>
      </c>
      <c r="U46" s="71">
        <f>IF(OR(E46="Ja"),Tabell14[[#This Row],[Plastvekt
(kg)]],0)</f>
        <v>0</v>
      </c>
      <c r="V46" s="71">
        <f>IF(OR(E46="Nei"),Tabell14[[#This Row],[Plastvekt
(kg)]],0)</f>
        <v>0</v>
      </c>
    </row>
    <row r="47" spans="2:22" ht="12">
      <c r="B47" s="92" t="s">
        <v>22</v>
      </c>
      <c r="C47" s="93"/>
      <c r="D47" s="21"/>
      <c r="E47" s="113"/>
      <c r="F47" s="304"/>
      <c r="G47" s="96"/>
      <c r="H47" s="95">
        <f>Tabell14[[#This Row],[Plastandel
(0-1)]]*Tabell14[[#This Row],[Totalvekt for produktet
(kg)]]</f>
        <v>0</v>
      </c>
      <c r="I47" s="79"/>
      <c r="J47" s="21" t="s">
        <v>22</v>
      </c>
      <c r="K47" s="76" t="s">
        <v>92</v>
      </c>
      <c r="L47" s="108"/>
      <c r="M47" s="17"/>
      <c r="N47" s="81"/>
      <c r="O47" s="76"/>
      <c r="P47" s="108"/>
      <c r="Q47" s="63">
        <f>IF(OR(J47="Ny fossil",J47="Ny biobasert"),Tabell14[[#This Row],[Plastvekt
(kg)]],0)</f>
        <v>0</v>
      </c>
      <c r="R47" s="71">
        <f>IF(OR(J47="Gjenvunnet",J47="Bevart",E47="Ombrukt",E47="Overskudd"),Tabell14[[#This Row],[Plastvekt
(kg)]],0)</f>
        <v>0</v>
      </c>
      <c r="S47" s="71">
        <f>IF(OR(N47="Ja"),Tabell14[[#This Row],[Plastvekt
(kg)]],0)</f>
        <v>0</v>
      </c>
      <c r="T47" s="71">
        <f>IF(OR(N47="Nei"),Tabell14[[#This Row],[Plastvekt
(kg)]],0)</f>
        <v>0</v>
      </c>
      <c r="U47" s="71">
        <f>IF(OR(E47="Ja"),Tabell14[[#This Row],[Plastvekt
(kg)]],0)</f>
        <v>0</v>
      </c>
      <c r="V47" s="71">
        <f>IF(OR(E47="Nei"),Tabell14[[#This Row],[Plastvekt
(kg)]],0)</f>
        <v>0</v>
      </c>
    </row>
    <row r="48" spans="2:22" ht="12">
      <c r="B48" s="92" t="s">
        <v>22</v>
      </c>
      <c r="C48" s="93"/>
      <c r="D48" s="21"/>
      <c r="E48" s="113"/>
      <c r="F48" s="303"/>
      <c r="G48" s="94"/>
      <c r="H48" s="95">
        <f>Tabell14[[#This Row],[Plastandel
(0-1)]]*Tabell14[[#This Row],[Totalvekt for produktet
(kg)]]</f>
        <v>0</v>
      </c>
      <c r="I48" s="79"/>
      <c r="J48" s="21" t="s">
        <v>22</v>
      </c>
      <c r="K48" s="76" t="s">
        <v>92</v>
      </c>
      <c r="L48" s="108"/>
      <c r="M48" s="17"/>
      <c r="N48" s="81"/>
      <c r="O48" s="76"/>
      <c r="P48" s="108"/>
      <c r="Q48" s="63">
        <f>IF(OR(J48="Ny fossil",J48="Ny biobasert"),Tabell14[[#This Row],[Plastvekt
(kg)]],0)</f>
        <v>0</v>
      </c>
      <c r="R48" s="71">
        <f>IF(OR(J48="Gjenvunnet",J48="Bevart",E48="Ombrukt",E48="Overskudd"),Tabell14[[#This Row],[Plastvekt
(kg)]],0)</f>
        <v>0</v>
      </c>
      <c r="S48" s="71">
        <f>IF(OR(N48="Ja"),Tabell14[[#This Row],[Plastvekt
(kg)]],0)</f>
        <v>0</v>
      </c>
      <c r="T48" s="71">
        <f>IF(OR(N48="Nei"),Tabell14[[#This Row],[Plastvekt
(kg)]],0)</f>
        <v>0</v>
      </c>
      <c r="U48" s="71">
        <f>IF(OR(E48="Ja"),Tabell14[[#This Row],[Plastvekt
(kg)]],0)</f>
        <v>0</v>
      </c>
      <c r="V48" s="71">
        <f>IF(OR(E48="Nei"),Tabell14[[#This Row],[Plastvekt
(kg)]],0)</f>
        <v>0</v>
      </c>
    </row>
    <row r="49" spans="2:22" ht="12">
      <c r="B49" s="92" t="s">
        <v>22</v>
      </c>
      <c r="C49" s="93"/>
      <c r="D49" s="21"/>
      <c r="E49" s="113"/>
      <c r="F49" s="303"/>
      <c r="G49" s="94"/>
      <c r="H49" s="95">
        <f>Tabell14[[#This Row],[Plastandel
(0-1)]]*Tabell14[[#This Row],[Totalvekt for produktet
(kg)]]</f>
        <v>0</v>
      </c>
      <c r="I49" s="79"/>
      <c r="J49" s="21" t="s">
        <v>22</v>
      </c>
      <c r="K49" s="76" t="s">
        <v>92</v>
      </c>
      <c r="L49" s="108"/>
      <c r="M49" s="17"/>
      <c r="N49" s="81"/>
      <c r="O49" s="76"/>
      <c r="P49" s="108"/>
      <c r="Q49" s="63">
        <f>IF(OR(J49="Ny fossil",J49="Ny biobasert"),Tabell14[[#This Row],[Plastvekt
(kg)]],0)</f>
        <v>0</v>
      </c>
      <c r="R49" s="71">
        <f>IF(OR(J49="Gjenvunnet",J49="Bevart",E49="Ombrukt",E49="Overskudd"),Tabell14[[#This Row],[Plastvekt
(kg)]],0)</f>
        <v>0</v>
      </c>
      <c r="S49" s="71">
        <f>IF(OR(N49="Ja"),Tabell14[[#This Row],[Plastvekt
(kg)]],0)</f>
        <v>0</v>
      </c>
      <c r="T49" s="71">
        <f>IF(OR(N49="Nei"),Tabell14[[#This Row],[Plastvekt
(kg)]],0)</f>
        <v>0</v>
      </c>
      <c r="U49" s="71">
        <f>IF(OR(E49="Ja"),Tabell14[[#This Row],[Plastvekt
(kg)]],0)</f>
        <v>0</v>
      </c>
      <c r="V49" s="71">
        <f>IF(OR(E49="Nei"),Tabell14[[#This Row],[Plastvekt
(kg)]],0)</f>
        <v>0</v>
      </c>
    </row>
    <row r="50" spans="2:22" ht="12">
      <c r="B50" s="92" t="s">
        <v>22</v>
      </c>
      <c r="C50" s="93"/>
      <c r="D50" s="21"/>
      <c r="E50" s="113"/>
      <c r="F50" s="304"/>
      <c r="G50" s="96"/>
      <c r="H50" s="95">
        <f>Tabell14[[#This Row],[Plastandel
(0-1)]]*Tabell14[[#This Row],[Totalvekt for produktet
(kg)]]</f>
        <v>0</v>
      </c>
      <c r="I50" s="79"/>
      <c r="J50" s="21" t="s">
        <v>22</v>
      </c>
      <c r="K50" s="76" t="s">
        <v>92</v>
      </c>
      <c r="L50" s="108"/>
      <c r="M50" s="17"/>
      <c r="N50" s="81"/>
      <c r="O50" s="76"/>
      <c r="P50" s="108"/>
      <c r="Q50" s="63">
        <f>IF(OR(J50="Ny fossil",J50="Ny biobasert"),Tabell14[[#This Row],[Plastvekt
(kg)]],0)</f>
        <v>0</v>
      </c>
      <c r="R50" s="71">
        <f>IF(OR(J50="Gjenvunnet",J50="Bevart",E50="Ombrukt",E50="Overskudd"),Tabell14[[#This Row],[Plastvekt
(kg)]],0)</f>
        <v>0</v>
      </c>
      <c r="S50" s="71">
        <f>IF(OR(N50="Ja"),Tabell14[[#This Row],[Plastvekt
(kg)]],0)</f>
        <v>0</v>
      </c>
      <c r="T50" s="71">
        <f>IF(OR(N50="Nei"),Tabell14[[#This Row],[Plastvekt
(kg)]],0)</f>
        <v>0</v>
      </c>
      <c r="U50" s="71">
        <f>IF(OR(E50="Ja"),Tabell14[[#This Row],[Plastvekt
(kg)]],0)</f>
        <v>0</v>
      </c>
      <c r="V50" s="71">
        <f>IF(OR(E50="Nei"),Tabell14[[#This Row],[Plastvekt
(kg)]],0)</f>
        <v>0</v>
      </c>
    </row>
    <row r="51" spans="2:22" ht="12">
      <c r="B51" s="92" t="s">
        <v>22</v>
      </c>
      <c r="C51" s="97"/>
      <c r="D51" s="21"/>
      <c r="E51" s="113"/>
      <c r="F51" s="303"/>
      <c r="G51" s="94"/>
      <c r="H51" s="95">
        <f>Tabell14[[#This Row],[Plastandel
(0-1)]]*Tabell14[[#This Row],[Totalvekt for produktet
(kg)]]</f>
        <v>0</v>
      </c>
      <c r="I51" s="79"/>
      <c r="J51" s="21" t="s">
        <v>22</v>
      </c>
      <c r="K51" s="76" t="s">
        <v>92</v>
      </c>
      <c r="L51" s="108"/>
      <c r="M51" s="17"/>
      <c r="N51" s="81"/>
      <c r="O51" s="76"/>
      <c r="P51" s="108"/>
      <c r="Q51" s="63">
        <f>IF(OR(J51="Ny fossil",J51="Ny biobasert"),Tabell14[[#This Row],[Plastvekt
(kg)]],0)</f>
        <v>0</v>
      </c>
      <c r="R51" s="71">
        <f>IF(OR(J51="Gjenvunnet",J51="Bevart",E51="Ombrukt",E51="Overskudd"),Tabell14[[#This Row],[Plastvekt
(kg)]],0)</f>
        <v>0</v>
      </c>
      <c r="S51" s="71">
        <f>IF(OR(N51="Ja"),Tabell14[[#This Row],[Plastvekt
(kg)]],0)</f>
        <v>0</v>
      </c>
      <c r="T51" s="71">
        <f>IF(OR(N51="Nei"),Tabell14[[#This Row],[Plastvekt
(kg)]],0)</f>
        <v>0</v>
      </c>
      <c r="U51" s="71">
        <f>IF(OR(E51="Ja"),Tabell14[[#This Row],[Plastvekt
(kg)]],0)</f>
        <v>0</v>
      </c>
      <c r="V51" s="71">
        <f>IF(OR(E51="Nei"),Tabell14[[#This Row],[Plastvekt
(kg)]],0)</f>
        <v>0</v>
      </c>
    </row>
    <row r="52" spans="2:22" ht="12">
      <c r="B52" s="92" t="s">
        <v>22</v>
      </c>
      <c r="C52" s="97"/>
      <c r="D52" s="21"/>
      <c r="E52" s="113"/>
      <c r="F52" s="304"/>
      <c r="G52" s="96"/>
      <c r="H52" s="95">
        <f>Tabell14[[#This Row],[Plastandel
(0-1)]]*Tabell14[[#This Row],[Totalvekt for produktet
(kg)]]</f>
        <v>0</v>
      </c>
      <c r="I52" s="79"/>
      <c r="J52" s="21" t="s">
        <v>22</v>
      </c>
      <c r="K52" s="76" t="s">
        <v>92</v>
      </c>
      <c r="L52" s="108"/>
      <c r="M52" s="17"/>
      <c r="N52" s="81"/>
      <c r="O52" s="76"/>
      <c r="P52" s="108"/>
      <c r="Q52" s="63">
        <f>IF(OR(J52="Ny fossil",J52="Ny biobasert"),Tabell14[[#This Row],[Plastvekt
(kg)]],0)</f>
        <v>0</v>
      </c>
      <c r="R52" s="71">
        <f>IF(OR(J52="Gjenvunnet",J52="Bevart",E52="Ombrukt",E52="Overskudd"),Tabell14[[#This Row],[Plastvekt
(kg)]],0)</f>
        <v>0</v>
      </c>
      <c r="S52" s="71">
        <f>IF(OR(N52="Ja"),Tabell14[[#This Row],[Plastvekt
(kg)]],0)</f>
        <v>0</v>
      </c>
      <c r="T52" s="71">
        <f>IF(OR(N52="Nei"),Tabell14[[#This Row],[Plastvekt
(kg)]],0)</f>
        <v>0</v>
      </c>
      <c r="U52" s="71">
        <f>IF(OR(E52="Ja"),Tabell14[[#This Row],[Plastvekt
(kg)]],0)</f>
        <v>0</v>
      </c>
      <c r="V52" s="71">
        <f>IF(OR(E52="Nei"),Tabell14[[#This Row],[Plastvekt
(kg)]],0)</f>
        <v>0</v>
      </c>
    </row>
    <row r="53" spans="2:22" ht="12">
      <c r="B53" s="92" t="s">
        <v>22</v>
      </c>
      <c r="C53" s="97"/>
      <c r="D53" s="21"/>
      <c r="E53" s="113"/>
      <c r="F53" s="305"/>
      <c r="G53" s="93"/>
      <c r="H53" s="95">
        <f>Tabell14[[#This Row],[Plastandel
(0-1)]]*Tabell14[[#This Row],[Totalvekt for produktet
(kg)]]</f>
        <v>0</v>
      </c>
      <c r="I53" s="79"/>
      <c r="J53" s="21" t="s">
        <v>22</v>
      </c>
      <c r="K53" s="76" t="s">
        <v>92</v>
      </c>
      <c r="L53" s="108"/>
      <c r="M53" s="17"/>
      <c r="N53" s="81"/>
      <c r="O53" s="76"/>
      <c r="P53" s="108"/>
      <c r="Q53" s="63">
        <f>IF(OR(J53="Ny fossil",J53="Ny biobasert"),Tabell14[[#This Row],[Plastvekt
(kg)]],0)</f>
        <v>0</v>
      </c>
      <c r="R53" s="71">
        <f>IF(OR(J53="Gjenvunnet",J53="Bevart",E53="Ombrukt",E53="Overskudd"),Tabell14[[#This Row],[Plastvekt
(kg)]],0)</f>
        <v>0</v>
      </c>
      <c r="S53" s="71">
        <f>IF(OR(N53="Ja"),Tabell14[[#This Row],[Plastvekt
(kg)]],0)</f>
        <v>0</v>
      </c>
      <c r="T53" s="71">
        <f>IF(OR(N53="Nei"),Tabell14[[#This Row],[Plastvekt
(kg)]],0)</f>
        <v>0</v>
      </c>
      <c r="U53" s="71">
        <f>IF(OR(E53="Ja"),Tabell14[[#This Row],[Plastvekt
(kg)]],0)</f>
        <v>0</v>
      </c>
      <c r="V53" s="71">
        <f>IF(OR(E53="Nei"),Tabell14[[#This Row],[Plastvekt
(kg)]],0)</f>
        <v>0</v>
      </c>
    </row>
    <row r="54" spans="2:22" ht="12">
      <c r="B54" s="92" t="s">
        <v>22</v>
      </c>
      <c r="C54" s="97"/>
      <c r="D54" s="21"/>
      <c r="E54" s="113"/>
      <c r="F54" s="305"/>
      <c r="G54" s="93"/>
      <c r="H54" s="95">
        <f>Tabell14[[#This Row],[Plastandel
(0-1)]]*Tabell14[[#This Row],[Totalvekt for produktet
(kg)]]</f>
        <v>0</v>
      </c>
      <c r="I54" s="79"/>
      <c r="J54" s="21" t="s">
        <v>22</v>
      </c>
      <c r="K54" s="76" t="s">
        <v>92</v>
      </c>
      <c r="L54" s="108"/>
      <c r="M54" s="17"/>
      <c r="N54" s="81"/>
      <c r="O54" s="76"/>
      <c r="P54" s="108"/>
      <c r="Q54" s="63">
        <f>IF(OR(J54="Ny fossil",J54="Ny biobasert"),Tabell14[[#This Row],[Plastvekt
(kg)]],0)</f>
        <v>0</v>
      </c>
      <c r="R54" s="71">
        <f>IF(OR(J54="Gjenvunnet",J54="Bevart",E54="Ombrukt",E54="Overskudd"),Tabell14[[#This Row],[Plastvekt
(kg)]],0)</f>
        <v>0</v>
      </c>
      <c r="S54" s="71">
        <f>IF(OR(N54="Ja"),Tabell14[[#This Row],[Plastvekt
(kg)]],0)</f>
        <v>0</v>
      </c>
      <c r="T54" s="71">
        <f>IF(OR(N54="Nei"),Tabell14[[#This Row],[Plastvekt
(kg)]],0)</f>
        <v>0</v>
      </c>
      <c r="U54" s="71">
        <f>IF(OR(E54="Ja"),Tabell14[[#This Row],[Plastvekt
(kg)]],0)</f>
        <v>0</v>
      </c>
      <c r="V54" s="71">
        <f>IF(OR(E54="Nei"),Tabell14[[#This Row],[Plastvekt
(kg)]],0)</f>
        <v>0</v>
      </c>
    </row>
    <row r="55" spans="2:22" ht="12">
      <c r="B55" s="92" t="s">
        <v>22</v>
      </c>
      <c r="C55" s="97"/>
      <c r="D55" s="74"/>
      <c r="E55" s="113"/>
      <c r="F55" s="305"/>
      <c r="G55" s="93"/>
      <c r="H55" s="95">
        <f>Tabell14[[#This Row],[Plastandel
(0-1)]]*Tabell14[[#This Row],[Totalvekt for produktet
(kg)]]</f>
        <v>0</v>
      </c>
      <c r="I55" s="79"/>
      <c r="J55" s="21" t="s">
        <v>22</v>
      </c>
      <c r="K55" s="76" t="s">
        <v>92</v>
      </c>
      <c r="L55" s="108"/>
      <c r="M55" s="17"/>
      <c r="N55" s="81"/>
      <c r="O55" s="76"/>
      <c r="P55" s="108"/>
      <c r="Q55" s="63">
        <f>IF(OR(J55="Ny fossil",J55="Ny biobasert"),Tabell14[[#This Row],[Plastvekt
(kg)]],0)</f>
        <v>0</v>
      </c>
      <c r="R55" s="71">
        <f>IF(OR(J55="Gjenvunnet",J55="Bevart",E55="Ombrukt",E55="Overskudd"),Tabell14[[#This Row],[Plastvekt
(kg)]],0)</f>
        <v>0</v>
      </c>
      <c r="S55" s="71">
        <f>IF(OR(N55="Ja"),Tabell14[[#This Row],[Plastvekt
(kg)]],0)</f>
        <v>0</v>
      </c>
      <c r="T55" s="71">
        <f>IF(OR(N55="Nei"),Tabell14[[#This Row],[Plastvekt
(kg)]],0)</f>
        <v>0</v>
      </c>
      <c r="U55" s="71">
        <f>IF(OR(E55="Ja"),Tabell14[[#This Row],[Plastvekt
(kg)]],0)</f>
        <v>0</v>
      </c>
      <c r="V55" s="71">
        <f>IF(OR(E55="Nei"),Tabell14[[#This Row],[Plastvekt
(kg)]],0)</f>
        <v>0</v>
      </c>
    </row>
    <row r="56" spans="2:22" ht="12">
      <c r="B56" s="92" t="s">
        <v>22</v>
      </c>
      <c r="C56" s="97"/>
      <c r="D56" s="74"/>
      <c r="E56" s="113"/>
      <c r="F56" s="305"/>
      <c r="G56" s="93"/>
      <c r="H56" s="95">
        <f>Tabell14[[#This Row],[Plastandel
(0-1)]]*Tabell14[[#This Row],[Totalvekt for produktet
(kg)]]</f>
        <v>0</v>
      </c>
      <c r="I56" s="79"/>
      <c r="J56" s="21" t="s">
        <v>22</v>
      </c>
      <c r="K56" s="76" t="s">
        <v>92</v>
      </c>
      <c r="L56" s="108"/>
      <c r="M56" s="17"/>
      <c r="N56" s="81"/>
      <c r="O56" s="76"/>
      <c r="P56" s="108"/>
      <c r="Q56" s="63">
        <f>IF(OR(J56="Ny fossil",J56="Ny biobasert"),Tabell14[[#This Row],[Plastvekt
(kg)]],0)</f>
        <v>0</v>
      </c>
      <c r="R56" s="71">
        <f>IF(OR(J56="Gjenvunnet",J56="Bevart",E56="Ombrukt",E56="Overskudd"),Tabell14[[#This Row],[Plastvekt
(kg)]],0)</f>
        <v>0</v>
      </c>
      <c r="S56" s="71">
        <f>IF(OR(N56="Ja"),Tabell14[[#This Row],[Plastvekt
(kg)]],0)</f>
        <v>0</v>
      </c>
      <c r="T56" s="71">
        <f>IF(OR(N56="Nei"),Tabell14[[#This Row],[Plastvekt
(kg)]],0)</f>
        <v>0</v>
      </c>
      <c r="U56" s="71">
        <f>IF(OR(E56="Ja"),Tabell14[[#This Row],[Plastvekt
(kg)]],0)</f>
        <v>0</v>
      </c>
      <c r="V56" s="71">
        <f>IF(OR(E56="Nei"),Tabell14[[#This Row],[Plastvekt
(kg)]],0)</f>
        <v>0</v>
      </c>
    </row>
    <row r="57" spans="2:22" ht="12">
      <c r="B57" s="92" t="s">
        <v>22</v>
      </c>
      <c r="C57" s="97"/>
      <c r="D57" s="74"/>
      <c r="E57" s="113"/>
      <c r="F57" s="305"/>
      <c r="G57" s="93"/>
      <c r="H57" s="95">
        <f>Tabell14[[#This Row],[Plastandel
(0-1)]]*Tabell14[[#This Row],[Totalvekt for produktet
(kg)]]</f>
        <v>0</v>
      </c>
      <c r="I57" s="79"/>
      <c r="J57" s="21" t="s">
        <v>22</v>
      </c>
      <c r="K57" s="76" t="s">
        <v>92</v>
      </c>
      <c r="L57" s="108"/>
      <c r="M57" s="17"/>
      <c r="N57" s="81"/>
      <c r="O57" s="76"/>
      <c r="P57" s="108"/>
      <c r="Q57" s="63">
        <f>IF(OR(J57="Ny fossil",J57="Ny biobasert"),Tabell14[[#This Row],[Plastvekt
(kg)]],0)</f>
        <v>0</v>
      </c>
      <c r="R57" s="71">
        <f>IF(OR(J57="Gjenvunnet",J57="Bevart",E57="Ombrukt",E57="Overskudd"),Tabell14[[#This Row],[Plastvekt
(kg)]],0)</f>
        <v>0</v>
      </c>
      <c r="S57" s="71">
        <f>IF(OR(N57="Ja"),Tabell14[[#This Row],[Plastvekt
(kg)]],0)</f>
        <v>0</v>
      </c>
      <c r="T57" s="71">
        <f>IF(OR(N57="Nei"),Tabell14[[#This Row],[Plastvekt
(kg)]],0)</f>
        <v>0</v>
      </c>
      <c r="U57" s="71">
        <f>IF(OR(E57="Ja"),Tabell14[[#This Row],[Plastvekt
(kg)]],0)</f>
        <v>0</v>
      </c>
      <c r="V57" s="71">
        <f>IF(OR(E57="Nei"),Tabell14[[#This Row],[Plastvekt
(kg)]],0)</f>
        <v>0</v>
      </c>
    </row>
    <row r="58" spans="2:22" ht="12">
      <c r="B58" s="92" t="s">
        <v>22</v>
      </c>
      <c r="C58" s="97"/>
      <c r="D58" s="74"/>
      <c r="E58" s="113"/>
      <c r="F58" s="305"/>
      <c r="G58" s="93"/>
      <c r="H58" s="95">
        <f>Tabell14[[#This Row],[Plastandel
(0-1)]]*Tabell14[[#This Row],[Totalvekt for produktet
(kg)]]</f>
        <v>0</v>
      </c>
      <c r="I58" s="79"/>
      <c r="J58" s="21" t="s">
        <v>22</v>
      </c>
      <c r="K58" s="76" t="s">
        <v>92</v>
      </c>
      <c r="L58" s="108"/>
      <c r="M58" s="17"/>
      <c r="N58" s="81"/>
      <c r="O58" s="76"/>
      <c r="P58" s="108"/>
      <c r="Q58" s="63">
        <f>IF(OR(J58="Ny fossil",J58="Ny biobasert"),Tabell14[[#This Row],[Plastvekt
(kg)]],0)</f>
        <v>0</v>
      </c>
      <c r="R58" s="71">
        <f>IF(OR(J58="Gjenvunnet",J58="Bevart",E58="Ombrukt",E58="Overskudd"),Tabell14[[#This Row],[Plastvekt
(kg)]],0)</f>
        <v>0</v>
      </c>
      <c r="S58" s="71">
        <f>IF(OR(N58="Ja"),Tabell14[[#This Row],[Plastvekt
(kg)]],0)</f>
        <v>0</v>
      </c>
      <c r="T58" s="71">
        <f>IF(OR(N58="Nei"),Tabell14[[#This Row],[Plastvekt
(kg)]],0)</f>
        <v>0</v>
      </c>
      <c r="U58" s="71">
        <f>IF(OR(E58="Ja"),Tabell14[[#This Row],[Plastvekt
(kg)]],0)</f>
        <v>0</v>
      </c>
      <c r="V58" s="71">
        <f>IF(OR(E58="Nei"),Tabell14[[#This Row],[Plastvekt
(kg)]],0)</f>
        <v>0</v>
      </c>
    </row>
    <row r="59" spans="2:22" ht="12">
      <c r="B59" s="92" t="s">
        <v>22</v>
      </c>
      <c r="C59" s="97"/>
      <c r="D59" s="74"/>
      <c r="E59" s="113"/>
      <c r="F59" s="305"/>
      <c r="G59" s="93"/>
      <c r="H59" s="95">
        <f>Tabell14[[#This Row],[Plastandel
(0-1)]]*Tabell14[[#This Row],[Totalvekt for produktet
(kg)]]</f>
        <v>0</v>
      </c>
      <c r="I59" s="79"/>
      <c r="J59" s="21" t="s">
        <v>22</v>
      </c>
      <c r="K59" s="76" t="s">
        <v>92</v>
      </c>
      <c r="L59" s="108"/>
      <c r="M59" s="17"/>
      <c r="N59" s="81"/>
      <c r="O59" s="76"/>
      <c r="P59" s="108"/>
      <c r="Q59" s="63">
        <f>IF(OR(J59="Ny fossil",J59="Ny biobasert"),Tabell14[[#This Row],[Plastvekt
(kg)]],0)</f>
        <v>0</v>
      </c>
      <c r="R59" s="71">
        <f>IF(OR(J59="Gjenvunnet",J59="Bevart",E59="Ombrukt",E59="Overskudd"),Tabell14[[#This Row],[Plastvekt
(kg)]],0)</f>
        <v>0</v>
      </c>
      <c r="S59" s="71">
        <f>IF(OR(N59="Ja"),Tabell14[[#This Row],[Plastvekt
(kg)]],0)</f>
        <v>0</v>
      </c>
      <c r="T59" s="71">
        <f>IF(OR(N59="Nei"),Tabell14[[#This Row],[Plastvekt
(kg)]],0)</f>
        <v>0</v>
      </c>
      <c r="U59" s="71">
        <f>IF(OR(E59="Ja"),Tabell14[[#This Row],[Plastvekt
(kg)]],0)</f>
        <v>0</v>
      </c>
      <c r="V59" s="71">
        <f>IF(OR(E59="Nei"),Tabell14[[#This Row],[Plastvekt
(kg)]],0)</f>
        <v>0</v>
      </c>
    </row>
    <row r="60" spans="2:22" ht="12">
      <c r="B60" s="92" t="s">
        <v>22</v>
      </c>
      <c r="C60" s="97"/>
      <c r="D60" s="74"/>
      <c r="E60" s="113"/>
      <c r="F60" s="305"/>
      <c r="G60" s="93"/>
      <c r="H60" s="95">
        <f>Tabell14[[#This Row],[Plastandel
(0-1)]]*Tabell14[[#This Row],[Totalvekt for produktet
(kg)]]</f>
        <v>0</v>
      </c>
      <c r="I60" s="79"/>
      <c r="J60" s="21" t="s">
        <v>22</v>
      </c>
      <c r="K60" s="76" t="s">
        <v>92</v>
      </c>
      <c r="L60" s="108"/>
      <c r="M60" s="17"/>
      <c r="N60" s="81"/>
      <c r="O60" s="76"/>
      <c r="P60" s="108"/>
      <c r="Q60" s="63">
        <f>IF(OR(J60="Ny fossil",J60="Ny biobasert"),Tabell14[[#This Row],[Plastvekt
(kg)]],0)</f>
        <v>0</v>
      </c>
      <c r="R60" s="71">
        <f>IF(OR(J60="Gjenvunnet",J60="Bevart",E60="Ombrukt",E60="Overskudd"),Tabell14[[#This Row],[Plastvekt
(kg)]],0)</f>
        <v>0</v>
      </c>
      <c r="S60" s="71">
        <f>IF(OR(N60="Ja"),Tabell14[[#This Row],[Plastvekt
(kg)]],0)</f>
        <v>0</v>
      </c>
      <c r="T60" s="71">
        <f>IF(OR(N60="Nei"),Tabell14[[#This Row],[Plastvekt
(kg)]],0)</f>
        <v>0</v>
      </c>
      <c r="U60" s="71">
        <f>IF(OR(E60="Ja"),Tabell14[[#This Row],[Plastvekt
(kg)]],0)</f>
        <v>0</v>
      </c>
      <c r="V60" s="71">
        <f>IF(OR(E60="Nei"),Tabell14[[#This Row],[Plastvekt
(kg)]],0)</f>
        <v>0</v>
      </c>
    </row>
    <row r="61" spans="2:22" ht="12">
      <c r="B61" s="92" t="s">
        <v>22</v>
      </c>
      <c r="C61" s="97"/>
      <c r="D61" s="74"/>
      <c r="E61" s="113"/>
      <c r="F61" s="305"/>
      <c r="G61" s="93"/>
      <c r="H61" s="95">
        <f>Tabell14[[#This Row],[Plastandel
(0-1)]]*Tabell14[[#This Row],[Totalvekt for produktet
(kg)]]</f>
        <v>0</v>
      </c>
      <c r="I61" s="79"/>
      <c r="J61" s="21" t="s">
        <v>22</v>
      </c>
      <c r="K61" s="76" t="s">
        <v>92</v>
      </c>
      <c r="L61" s="108"/>
      <c r="M61" s="17"/>
      <c r="N61" s="81"/>
      <c r="O61" s="76"/>
      <c r="P61" s="108"/>
      <c r="Q61" s="63">
        <f>IF(OR(J61="Ny fossil",J61="Ny biobasert"),Tabell14[[#This Row],[Plastvekt
(kg)]],0)</f>
        <v>0</v>
      </c>
      <c r="R61" s="71">
        <f>IF(OR(J61="Gjenvunnet",J61="Bevart",E61="Ombrukt",E61="Overskudd"),Tabell14[[#This Row],[Plastvekt
(kg)]],0)</f>
        <v>0</v>
      </c>
      <c r="S61" s="71">
        <f>IF(OR(N61="Ja"),Tabell14[[#This Row],[Plastvekt
(kg)]],0)</f>
        <v>0</v>
      </c>
      <c r="T61" s="71">
        <f>IF(OR(N61="Nei"),Tabell14[[#This Row],[Plastvekt
(kg)]],0)</f>
        <v>0</v>
      </c>
      <c r="U61" s="71">
        <f>IF(OR(E61="Ja"),Tabell14[[#This Row],[Plastvekt
(kg)]],0)</f>
        <v>0</v>
      </c>
      <c r="V61" s="71">
        <f>IF(OR(E61="Nei"),Tabell14[[#This Row],[Plastvekt
(kg)]],0)</f>
        <v>0</v>
      </c>
    </row>
    <row r="62" spans="2:22" ht="12">
      <c r="B62" s="92" t="s">
        <v>22</v>
      </c>
      <c r="C62" s="97"/>
      <c r="D62" s="74"/>
      <c r="E62" s="113"/>
      <c r="F62" s="305"/>
      <c r="G62" s="93"/>
      <c r="H62" s="95">
        <f>Tabell14[[#This Row],[Plastandel
(0-1)]]*Tabell14[[#This Row],[Totalvekt for produktet
(kg)]]</f>
        <v>0</v>
      </c>
      <c r="I62" s="79"/>
      <c r="J62" s="21" t="s">
        <v>22</v>
      </c>
      <c r="K62" s="76" t="s">
        <v>92</v>
      </c>
      <c r="L62" s="108"/>
      <c r="M62" s="17"/>
      <c r="N62" s="81"/>
      <c r="O62" s="76"/>
      <c r="P62" s="108"/>
      <c r="Q62" s="63">
        <f>IF(OR(J62="Ny fossil",J62="Ny biobasert"),Tabell14[[#This Row],[Plastvekt
(kg)]],0)</f>
        <v>0</v>
      </c>
      <c r="R62" s="71">
        <f>IF(OR(J62="Gjenvunnet",J62="Bevart",E62="Ombrukt",E62="Overskudd"),Tabell14[[#This Row],[Plastvekt
(kg)]],0)</f>
        <v>0</v>
      </c>
      <c r="S62" s="71">
        <f>IF(OR(N62="Ja"),Tabell14[[#This Row],[Plastvekt
(kg)]],0)</f>
        <v>0</v>
      </c>
      <c r="T62" s="71">
        <f>IF(OR(N62="Nei"),Tabell14[[#This Row],[Plastvekt
(kg)]],0)</f>
        <v>0</v>
      </c>
      <c r="U62" s="71">
        <f>IF(OR(E62="Ja"),Tabell14[[#This Row],[Plastvekt
(kg)]],0)</f>
        <v>0</v>
      </c>
      <c r="V62" s="71">
        <f>IF(OR(E62="Nei"),Tabell14[[#This Row],[Plastvekt
(kg)]],0)</f>
        <v>0</v>
      </c>
    </row>
    <row r="63" spans="2:22" ht="12">
      <c r="B63" s="92" t="s">
        <v>22</v>
      </c>
      <c r="C63" s="97"/>
      <c r="D63" s="74"/>
      <c r="E63" s="113"/>
      <c r="F63" s="305"/>
      <c r="G63" s="93"/>
      <c r="H63" s="95">
        <f>Tabell14[[#This Row],[Plastandel
(0-1)]]*Tabell14[[#This Row],[Totalvekt for produktet
(kg)]]</f>
        <v>0</v>
      </c>
      <c r="I63" s="79"/>
      <c r="J63" s="21" t="s">
        <v>22</v>
      </c>
      <c r="K63" s="76" t="s">
        <v>92</v>
      </c>
      <c r="L63" s="108"/>
      <c r="M63" s="17"/>
      <c r="N63" s="81"/>
      <c r="O63" s="76"/>
      <c r="P63" s="108"/>
      <c r="Q63" s="63">
        <f>IF(OR(J63="Ny fossil",J63="Ny biobasert"),Tabell14[[#This Row],[Plastvekt
(kg)]],0)</f>
        <v>0</v>
      </c>
      <c r="R63" s="71">
        <f>IF(OR(J63="Gjenvunnet",J63="Bevart",E63="Ombrukt",E63="Overskudd"),Tabell14[[#This Row],[Plastvekt
(kg)]],0)</f>
        <v>0</v>
      </c>
      <c r="S63" s="71">
        <f>IF(OR(N63="Ja"),Tabell14[[#This Row],[Plastvekt
(kg)]],0)</f>
        <v>0</v>
      </c>
      <c r="T63" s="71">
        <f>IF(OR(N63="Nei"),Tabell14[[#This Row],[Plastvekt
(kg)]],0)</f>
        <v>0</v>
      </c>
      <c r="U63" s="71">
        <f>IF(OR(E63="Ja"),Tabell14[[#This Row],[Plastvekt
(kg)]],0)</f>
        <v>0</v>
      </c>
      <c r="V63" s="71">
        <f>IF(OR(E63="Nei"),Tabell14[[#This Row],[Plastvekt
(kg)]],0)</f>
        <v>0</v>
      </c>
    </row>
    <row r="64" spans="2:22" ht="12">
      <c r="B64" s="92" t="s">
        <v>22</v>
      </c>
      <c r="C64" s="97"/>
      <c r="D64" s="74"/>
      <c r="E64" s="113"/>
      <c r="F64" s="305"/>
      <c r="G64" s="93"/>
      <c r="H64" s="95">
        <f>Tabell14[[#This Row],[Plastandel
(0-1)]]*Tabell14[[#This Row],[Totalvekt for produktet
(kg)]]</f>
        <v>0</v>
      </c>
      <c r="I64" s="79"/>
      <c r="J64" s="21" t="s">
        <v>22</v>
      </c>
      <c r="K64" s="76" t="s">
        <v>92</v>
      </c>
      <c r="L64" s="108"/>
      <c r="M64" s="17"/>
      <c r="N64" s="81"/>
      <c r="O64" s="76"/>
      <c r="P64" s="108"/>
      <c r="Q64" s="63">
        <f>IF(OR(J64="Ny fossil",J64="Ny biobasert"),Tabell14[[#This Row],[Plastvekt
(kg)]],0)</f>
        <v>0</v>
      </c>
      <c r="R64" s="71">
        <f>IF(OR(J64="Gjenvunnet",J64="Bevart",E64="Ombrukt",E64="Overskudd"),Tabell14[[#This Row],[Plastvekt
(kg)]],0)</f>
        <v>0</v>
      </c>
      <c r="S64" s="71">
        <f>IF(OR(N64="Ja"),Tabell14[[#This Row],[Plastvekt
(kg)]],0)</f>
        <v>0</v>
      </c>
      <c r="T64" s="71">
        <f>IF(OR(N64="Nei"),Tabell14[[#This Row],[Plastvekt
(kg)]],0)</f>
        <v>0</v>
      </c>
      <c r="U64" s="71">
        <f>IF(OR(E64="Ja"),Tabell14[[#This Row],[Plastvekt
(kg)]],0)</f>
        <v>0</v>
      </c>
      <c r="V64" s="71">
        <f>IF(OR(E64="Nei"),Tabell14[[#This Row],[Plastvekt
(kg)]],0)</f>
        <v>0</v>
      </c>
    </row>
    <row r="65" spans="2:22" ht="12">
      <c r="B65" s="92" t="s">
        <v>22</v>
      </c>
      <c r="C65" s="97"/>
      <c r="D65" s="74"/>
      <c r="E65" s="113"/>
      <c r="F65" s="305"/>
      <c r="G65" s="93"/>
      <c r="H65" s="95">
        <f>Tabell14[[#This Row],[Plastandel
(0-1)]]*Tabell14[[#This Row],[Totalvekt for produktet
(kg)]]</f>
        <v>0</v>
      </c>
      <c r="I65" s="79"/>
      <c r="J65" s="21" t="s">
        <v>22</v>
      </c>
      <c r="K65" s="76" t="s">
        <v>92</v>
      </c>
      <c r="L65" s="108"/>
      <c r="M65" s="17"/>
      <c r="N65" s="81"/>
      <c r="O65" s="76"/>
      <c r="P65" s="108"/>
      <c r="Q65" s="63">
        <f>IF(OR(J65="Ny fossil",J65="Ny biobasert"),Tabell14[[#This Row],[Plastvekt
(kg)]],0)</f>
        <v>0</v>
      </c>
      <c r="R65" s="71">
        <f>IF(OR(J65="Gjenvunnet",J65="Bevart",E65="Ombrukt",E65="Overskudd"),Tabell14[[#This Row],[Plastvekt
(kg)]],0)</f>
        <v>0</v>
      </c>
      <c r="S65" s="71">
        <f>IF(OR(N65="Ja"),Tabell14[[#This Row],[Plastvekt
(kg)]],0)</f>
        <v>0</v>
      </c>
      <c r="T65" s="71">
        <f>IF(OR(N65="Nei"),Tabell14[[#This Row],[Plastvekt
(kg)]],0)</f>
        <v>0</v>
      </c>
      <c r="U65" s="71">
        <f>IF(OR(E65="Ja"),Tabell14[[#This Row],[Plastvekt
(kg)]],0)</f>
        <v>0</v>
      </c>
      <c r="V65" s="71">
        <f>IF(OR(E65="Nei"),Tabell14[[#This Row],[Plastvekt
(kg)]],0)</f>
        <v>0</v>
      </c>
    </row>
    <row r="66" spans="2:22" ht="12">
      <c r="B66" s="92" t="s">
        <v>22</v>
      </c>
      <c r="C66" s="97"/>
      <c r="D66" s="74"/>
      <c r="E66" s="113"/>
      <c r="F66" s="305"/>
      <c r="G66" s="93"/>
      <c r="H66" s="95">
        <f>Tabell14[[#This Row],[Plastandel
(0-1)]]*Tabell14[[#This Row],[Totalvekt for produktet
(kg)]]</f>
        <v>0</v>
      </c>
      <c r="I66" s="79"/>
      <c r="J66" s="21" t="s">
        <v>22</v>
      </c>
      <c r="K66" s="76" t="s">
        <v>92</v>
      </c>
      <c r="L66" s="108"/>
      <c r="M66" s="17"/>
      <c r="N66" s="81"/>
      <c r="O66" s="76"/>
      <c r="P66" s="108"/>
      <c r="Q66" s="63">
        <f>IF(OR(J66="Ny fossil",J66="Ny biobasert"),Tabell14[[#This Row],[Plastvekt
(kg)]],0)</f>
        <v>0</v>
      </c>
      <c r="R66" s="71">
        <f>IF(OR(J66="Gjenvunnet",J66="Bevart",E66="Ombrukt",E66="Overskudd"),Tabell14[[#This Row],[Plastvekt
(kg)]],0)</f>
        <v>0</v>
      </c>
      <c r="S66" s="71">
        <f>IF(OR(N66="Ja"),Tabell14[[#This Row],[Plastvekt
(kg)]],0)</f>
        <v>0</v>
      </c>
      <c r="T66" s="71">
        <f>IF(OR(N66="Nei"),Tabell14[[#This Row],[Plastvekt
(kg)]],0)</f>
        <v>0</v>
      </c>
      <c r="U66" s="71">
        <f>IF(OR(E66="Ja"),Tabell14[[#This Row],[Plastvekt
(kg)]],0)</f>
        <v>0</v>
      </c>
      <c r="V66" s="71">
        <f>IF(OR(E66="Nei"),Tabell14[[#This Row],[Plastvekt
(kg)]],0)</f>
        <v>0</v>
      </c>
    </row>
    <row r="67" spans="2:22" ht="12">
      <c r="B67" s="92" t="s">
        <v>22</v>
      </c>
      <c r="C67" s="97"/>
      <c r="D67" s="74"/>
      <c r="E67" s="113"/>
      <c r="F67" s="305"/>
      <c r="G67" s="93"/>
      <c r="H67" s="95">
        <f>Tabell14[[#This Row],[Plastandel
(0-1)]]*Tabell14[[#This Row],[Totalvekt for produktet
(kg)]]</f>
        <v>0</v>
      </c>
      <c r="I67" s="79"/>
      <c r="J67" s="21" t="s">
        <v>22</v>
      </c>
      <c r="K67" s="76" t="s">
        <v>92</v>
      </c>
      <c r="L67" s="108"/>
      <c r="M67" s="17"/>
      <c r="N67" s="81"/>
      <c r="O67" s="76"/>
      <c r="P67" s="108"/>
      <c r="Q67" s="63">
        <f>IF(OR(J67="Ny fossil",J67="Ny biobasert"),Tabell14[[#This Row],[Plastvekt
(kg)]],0)</f>
        <v>0</v>
      </c>
      <c r="R67" s="71">
        <f>IF(OR(J67="Gjenvunnet",J67="Bevart",E67="Ombrukt",E67="Overskudd"),Tabell14[[#This Row],[Plastvekt
(kg)]],0)</f>
        <v>0</v>
      </c>
      <c r="S67" s="71">
        <f>IF(OR(N67="Ja"),Tabell14[[#This Row],[Plastvekt
(kg)]],0)</f>
        <v>0</v>
      </c>
      <c r="T67" s="71">
        <f>IF(OR(N67="Nei"),Tabell14[[#This Row],[Plastvekt
(kg)]],0)</f>
        <v>0</v>
      </c>
      <c r="U67" s="71">
        <f>IF(OR(E67="Ja"),Tabell14[[#This Row],[Plastvekt
(kg)]],0)</f>
        <v>0</v>
      </c>
      <c r="V67" s="71">
        <f>IF(OR(E67="Nei"),Tabell14[[#This Row],[Plastvekt
(kg)]],0)</f>
        <v>0</v>
      </c>
    </row>
    <row r="68" spans="2:22" ht="12">
      <c r="B68" s="92" t="s">
        <v>22</v>
      </c>
      <c r="C68" s="97"/>
      <c r="D68" s="74"/>
      <c r="E68" s="113"/>
      <c r="F68" s="305"/>
      <c r="G68" s="93"/>
      <c r="H68" s="95">
        <f>Tabell14[[#This Row],[Plastandel
(0-1)]]*Tabell14[[#This Row],[Totalvekt for produktet
(kg)]]</f>
        <v>0</v>
      </c>
      <c r="I68" s="79"/>
      <c r="J68" s="21" t="s">
        <v>22</v>
      </c>
      <c r="K68" s="76" t="s">
        <v>92</v>
      </c>
      <c r="L68" s="108"/>
      <c r="M68" s="17"/>
      <c r="N68" s="81"/>
      <c r="O68" s="76"/>
      <c r="P68" s="108"/>
      <c r="Q68" s="63">
        <f>IF(OR(J68="Ny fossil",J68="Ny biobasert"),Tabell14[[#This Row],[Plastvekt
(kg)]],0)</f>
        <v>0</v>
      </c>
      <c r="R68" s="71">
        <f>IF(OR(J68="Gjenvunnet",J68="Bevart",E68="Ombrukt",E68="Overskudd"),Tabell14[[#This Row],[Plastvekt
(kg)]],0)</f>
        <v>0</v>
      </c>
      <c r="S68" s="71">
        <f>IF(OR(N68="Ja"),Tabell14[[#This Row],[Plastvekt
(kg)]],0)</f>
        <v>0</v>
      </c>
      <c r="T68" s="71">
        <f>IF(OR(N68="Nei"),Tabell14[[#This Row],[Plastvekt
(kg)]],0)</f>
        <v>0</v>
      </c>
      <c r="U68" s="71">
        <f>IF(OR(E68="Ja"),Tabell14[[#This Row],[Plastvekt
(kg)]],0)</f>
        <v>0</v>
      </c>
      <c r="V68" s="71">
        <f>IF(OR(E68="Nei"),Tabell14[[#This Row],[Plastvekt
(kg)]],0)</f>
        <v>0</v>
      </c>
    </row>
    <row r="69" spans="2:22" ht="12">
      <c r="B69" s="92" t="s">
        <v>22</v>
      </c>
      <c r="C69" s="97"/>
      <c r="D69" s="74"/>
      <c r="E69" s="113"/>
      <c r="F69" s="305"/>
      <c r="G69" s="93"/>
      <c r="H69" s="95">
        <f>Tabell14[[#This Row],[Plastandel
(0-1)]]*Tabell14[[#This Row],[Totalvekt for produktet
(kg)]]</f>
        <v>0</v>
      </c>
      <c r="I69" s="79"/>
      <c r="J69" s="21" t="s">
        <v>22</v>
      </c>
      <c r="K69" s="76" t="s">
        <v>92</v>
      </c>
      <c r="L69" s="108"/>
      <c r="M69" s="17"/>
      <c r="N69" s="81"/>
      <c r="O69" s="76"/>
      <c r="P69" s="108"/>
      <c r="Q69" s="63">
        <f>IF(OR(J69="Ny fossil",J69="Ny biobasert"),Tabell14[[#This Row],[Plastvekt
(kg)]],0)</f>
        <v>0</v>
      </c>
      <c r="R69" s="71">
        <f>IF(OR(J69="Gjenvunnet",J69="Bevart",E69="Ombrukt",E69="Overskudd"),Tabell14[[#This Row],[Plastvekt
(kg)]],0)</f>
        <v>0</v>
      </c>
      <c r="S69" s="71">
        <f>IF(OR(N69="Ja"),Tabell14[[#This Row],[Plastvekt
(kg)]],0)</f>
        <v>0</v>
      </c>
      <c r="T69" s="71">
        <f>IF(OR(N69="Nei"),Tabell14[[#This Row],[Plastvekt
(kg)]],0)</f>
        <v>0</v>
      </c>
      <c r="U69" s="71">
        <f>IF(OR(E69="Ja"),Tabell14[[#This Row],[Plastvekt
(kg)]],0)</f>
        <v>0</v>
      </c>
      <c r="V69" s="71">
        <f>IF(OR(E69="Nei"),Tabell14[[#This Row],[Plastvekt
(kg)]],0)</f>
        <v>0</v>
      </c>
    </row>
    <row r="70" spans="2:22" ht="12">
      <c r="B70" s="92" t="s">
        <v>22</v>
      </c>
      <c r="C70" s="97"/>
      <c r="D70" s="74"/>
      <c r="E70" s="113"/>
      <c r="F70" s="305"/>
      <c r="G70" s="93"/>
      <c r="H70" s="95">
        <f>Tabell14[[#This Row],[Plastandel
(0-1)]]*Tabell14[[#This Row],[Totalvekt for produktet
(kg)]]</f>
        <v>0</v>
      </c>
      <c r="I70" s="79"/>
      <c r="J70" s="21" t="s">
        <v>22</v>
      </c>
      <c r="K70" s="76" t="s">
        <v>92</v>
      </c>
      <c r="L70" s="108"/>
      <c r="M70" s="17"/>
      <c r="N70" s="81"/>
      <c r="O70" s="76"/>
      <c r="P70" s="108"/>
      <c r="Q70" s="63">
        <f>IF(OR(J70="Ny fossil",J70="Ny biobasert"),Tabell14[[#This Row],[Plastvekt
(kg)]],0)</f>
        <v>0</v>
      </c>
      <c r="R70" s="71">
        <f>IF(OR(J70="Gjenvunnet",J70="Bevart",E70="Ombrukt",E70="Overskudd"),Tabell14[[#This Row],[Plastvekt
(kg)]],0)</f>
        <v>0</v>
      </c>
      <c r="S70" s="71">
        <f>IF(OR(N70="Ja"),Tabell14[[#This Row],[Plastvekt
(kg)]],0)</f>
        <v>0</v>
      </c>
      <c r="T70" s="71">
        <f>IF(OR(N70="Nei"),Tabell14[[#This Row],[Plastvekt
(kg)]],0)</f>
        <v>0</v>
      </c>
      <c r="U70" s="71">
        <f>IF(OR(E70="Ja"),Tabell14[[#This Row],[Plastvekt
(kg)]],0)</f>
        <v>0</v>
      </c>
      <c r="V70" s="71">
        <f>IF(OR(E70="Nei"),Tabell14[[#This Row],[Plastvekt
(kg)]],0)</f>
        <v>0</v>
      </c>
    </row>
    <row r="71" spans="2:22" ht="12">
      <c r="B71" s="92" t="s">
        <v>22</v>
      </c>
      <c r="C71" s="97"/>
      <c r="D71" s="74"/>
      <c r="E71" s="113"/>
      <c r="F71" s="305"/>
      <c r="G71" s="93"/>
      <c r="H71" s="95">
        <f>Tabell14[[#This Row],[Plastandel
(0-1)]]*Tabell14[[#This Row],[Totalvekt for produktet
(kg)]]</f>
        <v>0</v>
      </c>
      <c r="I71" s="79"/>
      <c r="J71" s="21" t="s">
        <v>22</v>
      </c>
      <c r="K71" s="76" t="s">
        <v>92</v>
      </c>
      <c r="L71" s="108"/>
      <c r="M71" s="17"/>
      <c r="N71" s="81"/>
      <c r="O71" s="76"/>
      <c r="P71" s="108"/>
      <c r="Q71" s="63">
        <f>IF(OR(J71="Ny fossil",J71="Ny biobasert"),Tabell14[[#This Row],[Plastvekt
(kg)]],0)</f>
        <v>0</v>
      </c>
      <c r="R71" s="71">
        <f>IF(OR(J71="Gjenvunnet",J71="Bevart",E71="Ombrukt",E71="Overskudd"),Tabell14[[#This Row],[Plastvekt
(kg)]],0)</f>
        <v>0</v>
      </c>
      <c r="S71" s="71">
        <f>IF(OR(N71="Ja"),Tabell14[[#This Row],[Plastvekt
(kg)]],0)</f>
        <v>0</v>
      </c>
      <c r="T71" s="71">
        <f>IF(OR(N71="Nei"),Tabell14[[#This Row],[Plastvekt
(kg)]],0)</f>
        <v>0</v>
      </c>
      <c r="U71" s="71">
        <f>IF(OR(E71="Ja"),Tabell14[[#This Row],[Plastvekt
(kg)]],0)</f>
        <v>0</v>
      </c>
      <c r="V71" s="71">
        <f>IF(OR(E71="Nei"),Tabell14[[#This Row],[Plastvekt
(kg)]],0)</f>
        <v>0</v>
      </c>
    </row>
    <row r="72" spans="2:22" ht="12">
      <c r="B72" s="92" t="s">
        <v>22</v>
      </c>
      <c r="C72" s="97"/>
      <c r="D72" s="74"/>
      <c r="E72" s="113"/>
      <c r="F72" s="305"/>
      <c r="G72" s="93"/>
      <c r="H72" s="95">
        <f>Tabell14[[#This Row],[Plastandel
(0-1)]]*Tabell14[[#This Row],[Totalvekt for produktet
(kg)]]</f>
        <v>0</v>
      </c>
      <c r="I72" s="79"/>
      <c r="J72" s="21" t="s">
        <v>22</v>
      </c>
      <c r="K72" s="76" t="s">
        <v>92</v>
      </c>
      <c r="L72" s="108"/>
      <c r="M72" s="17"/>
      <c r="N72" s="81"/>
      <c r="O72" s="76"/>
      <c r="P72" s="108"/>
      <c r="Q72" s="63">
        <f>IF(OR(J72="Ny fossil",J72="Ny biobasert"),Tabell14[[#This Row],[Plastvekt
(kg)]],0)</f>
        <v>0</v>
      </c>
      <c r="R72" s="71">
        <f>IF(OR(J72="Gjenvunnet",J72="Bevart",E72="Ombrukt",E72="Overskudd"),Tabell14[[#This Row],[Plastvekt
(kg)]],0)</f>
        <v>0</v>
      </c>
      <c r="S72" s="71">
        <f>IF(OR(N72="Ja"),Tabell14[[#This Row],[Plastvekt
(kg)]],0)</f>
        <v>0</v>
      </c>
      <c r="T72" s="71">
        <f>IF(OR(N72="Nei"),Tabell14[[#This Row],[Plastvekt
(kg)]],0)</f>
        <v>0</v>
      </c>
      <c r="U72" s="71">
        <f>IF(OR(E72="Ja"),Tabell14[[#This Row],[Plastvekt
(kg)]],0)</f>
        <v>0</v>
      </c>
      <c r="V72" s="71">
        <f>IF(OR(E72="Nei"),Tabell14[[#This Row],[Plastvekt
(kg)]],0)</f>
        <v>0</v>
      </c>
    </row>
    <row r="73" spans="2:22" ht="12">
      <c r="B73" s="92" t="s">
        <v>22</v>
      </c>
      <c r="C73" s="97"/>
      <c r="D73" s="74"/>
      <c r="E73" s="113"/>
      <c r="F73" s="305"/>
      <c r="G73" s="93"/>
      <c r="H73" s="95">
        <f>Tabell14[[#This Row],[Plastandel
(0-1)]]*Tabell14[[#This Row],[Totalvekt for produktet
(kg)]]</f>
        <v>0</v>
      </c>
      <c r="I73" s="79"/>
      <c r="J73" s="21" t="s">
        <v>22</v>
      </c>
      <c r="K73" s="76" t="s">
        <v>92</v>
      </c>
      <c r="L73" s="108"/>
      <c r="M73" s="17"/>
      <c r="N73" s="81"/>
      <c r="O73" s="76"/>
      <c r="P73" s="108"/>
      <c r="Q73" s="63">
        <f>IF(OR(J73="Ny fossil",J73="Ny biobasert"),Tabell14[[#This Row],[Plastvekt
(kg)]],0)</f>
        <v>0</v>
      </c>
      <c r="R73" s="71">
        <f>IF(OR(J73="Gjenvunnet",J73="Bevart",E73="Ombrukt",E73="Overskudd"),Tabell14[[#This Row],[Plastvekt
(kg)]],0)</f>
        <v>0</v>
      </c>
      <c r="S73" s="71">
        <f>IF(OR(N73="Ja"),Tabell14[[#This Row],[Plastvekt
(kg)]],0)</f>
        <v>0</v>
      </c>
      <c r="T73" s="71">
        <f>IF(OR(N73="Nei"),Tabell14[[#This Row],[Plastvekt
(kg)]],0)</f>
        <v>0</v>
      </c>
      <c r="U73" s="71">
        <f>IF(OR(E73="Ja"),Tabell14[[#This Row],[Plastvekt
(kg)]],0)</f>
        <v>0</v>
      </c>
      <c r="V73" s="71">
        <f>IF(OR(E73="Nei"),Tabell14[[#This Row],[Plastvekt
(kg)]],0)</f>
        <v>0</v>
      </c>
    </row>
    <row r="74" spans="2:22" ht="12">
      <c r="B74" s="92" t="s">
        <v>22</v>
      </c>
      <c r="C74" s="97"/>
      <c r="D74" s="74"/>
      <c r="E74" s="113"/>
      <c r="F74" s="305"/>
      <c r="G74" s="93"/>
      <c r="H74" s="95">
        <f>Tabell14[[#This Row],[Plastandel
(0-1)]]*Tabell14[[#This Row],[Totalvekt for produktet
(kg)]]</f>
        <v>0</v>
      </c>
      <c r="I74" s="79"/>
      <c r="J74" s="21" t="s">
        <v>22</v>
      </c>
      <c r="K74" s="76" t="s">
        <v>92</v>
      </c>
      <c r="L74" s="108"/>
      <c r="M74" s="17"/>
      <c r="N74" s="81"/>
      <c r="O74" s="76"/>
      <c r="P74" s="108"/>
      <c r="Q74" s="63">
        <f>IF(OR(J74="Ny fossil",J74="Ny biobasert"),Tabell14[[#This Row],[Plastvekt
(kg)]],0)</f>
        <v>0</v>
      </c>
      <c r="R74" s="71">
        <f>IF(OR(J74="Gjenvunnet",J74="Bevart",E74="Ombrukt",E74="Overskudd"),Tabell14[[#This Row],[Plastvekt
(kg)]],0)</f>
        <v>0</v>
      </c>
      <c r="S74" s="71">
        <f>IF(OR(N74="Ja"),Tabell14[[#This Row],[Plastvekt
(kg)]],0)</f>
        <v>0</v>
      </c>
      <c r="T74" s="71">
        <f>IF(OR(N74="Nei"),Tabell14[[#This Row],[Plastvekt
(kg)]],0)</f>
        <v>0</v>
      </c>
      <c r="U74" s="71">
        <f>IF(OR(E74="Ja"),Tabell14[[#This Row],[Plastvekt
(kg)]],0)</f>
        <v>0</v>
      </c>
      <c r="V74" s="71">
        <f>IF(OR(E74="Nei"),Tabell14[[#This Row],[Plastvekt
(kg)]],0)</f>
        <v>0</v>
      </c>
    </row>
    <row r="75" spans="2:22" ht="12">
      <c r="B75" s="92" t="s">
        <v>22</v>
      </c>
      <c r="C75" s="97"/>
      <c r="D75" s="74"/>
      <c r="E75" s="113"/>
      <c r="F75" s="305"/>
      <c r="G75" s="93"/>
      <c r="H75" s="95">
        <f>Tabell14[[#This Row],[Plastandel
(0-1)]]*Tabell14[[#This Row],[Totalvekt for produktet
(kg)]]</f>
        <v>0</v>
      </c>
      <c r="I75" s="79"/>
      <c r="J75" s="21" t="s">
        <v>22</v>
      </c>
      <c r="K75" s="76" t="s">
        <v>92</v>
      </c>
      <c r="L75" s="108"/>
      <c r="M75" s="17"/>
      <c r="N75" s="81"/>
      <c r="O75" s="76"/>
      <c r="P75" s="108"/>
      <c r="Q75" s="63">
        <f>IF(OR(J75="Ny fossil",J75="Ny biobasert"),Tabell14[[#This Row],[Plastvekt
(kg)]],0)</f>
        <v>0</v>
      </c>
      <c r="R75" s="71">
        <f>IF(OR(J75="Gjenvunnet",J75="Bevart",E75="Ombrukt",E75="Overskudd"),Tabell14[[#This Row],[Plastvekt
(kg)]],0)</f>
        <v>0</v>
      </c>
      <c r="S75" s="71">
        <f>IF(OR(N75="Ja"),Tabell14[[#This Row],[Plastvekt
(kg)]],0)</f>
        <v>0</v>
      </c>
      <c r="T75" s="71">
        <f>IF(OR(N75="Nei"),Tabell14[[#This Row],[Plastvekt
(kg)]],0)</f>
        <v>0</v>
      </c>
      <c r="U75" s="71">
        <f>IF(OR(E75="Ja"),Tabell14[[#This Row],[Plastvekt
(kg)]],0)</f>
        <v>0</v>
      </c>
      <c r="V75" s="71">
        <f>IF(OR(E75="Nei"),Tabell14[[#This Row],[Plastvekt
(kg)]],0)</f>
        <v>0</v>
      </c>
    </row>
    <row r="76" spans="2:22" ht="12">
      <c r="B76" s="92" t="s">
        <v>22</v>
      </c>
      <c r="C76" s="97"/>
      <c r="D76" s="74"/>
      <c r="E76" s="113"/>
      <c r="F76" s="305"/>
      <c r="G76" s="93"/>
      <c r="H76" s="95">
        <f>Tabell14[[#This Row],[Plastandel
(0-1)]]*Tabell14[[#This Row],[Totalvekt for produktet
(kg)]]</f>
        <v>0</v>
      </c>
      <c r="I76" s="79"/>
      <c r="J76" s="21" t="s">
        <v>22</v>
      </c>
      <c r="K76" s="76" t="s">
        <v>92</v>
      </c>
      <c r="L76" s="108"/>
      <c r="M76" s="17"/>
      <c r="N76" s="81"/>
      <c r="O76" s="76"/>
      <c r="P76" s="108"/>
      <c r="Q76" s="63">
        <f>IF(OR(J76="Ny fossil",J76="Ny biobasert"),Tabell14[[#This Row],[Plastvekt
(kg)]],0)</f>
        <v>0</v>
      </c>
      <c r="R76" s="71">
        <f>IF(OR(J76="Gjenvunnet",J76="Bevart",E76="Ombrukt",E76="Overskudd"),Tabell14[[#This Row],[Plastvekt
(kg)]],0)</f>
        <v>0</v>
      </c>
      <c r="S76" s="71">
        <f>IF(OR(N76="Ja"),Tabell14[[#This Row],[Plastvekt
(kg)]],0)</f>
        <v>0</v>
      </c>
      <c r="T76" s="71">
        <f>IF(OR(N76="Nei"),Tabell14[[#This Row],[Plastvekt
(kg)]],0)</f>
        <v>0</v>
      </c>
      <c r="U76" s="71">
        <f>IF(OR(E76="Ja"),Tabell14[[#This Row],[Plastvekt
(kg)]],0)</f>
        <v>0</v>
      </c>
      <c r="V76" s="71">
        <f>IF(OR(E76="Nei"),Tabell14[[#This Row],[Plastvekt
(kg)]],0)</f>
        <v>0</v>
      </c>
    </row>
    <row r="77" spans="2:22" ht="12">
      <c r="B77" s="92" t="s">
        <v>22</v>
      </c>
      <c r="C77" s="97"/>
      <c r="D77" s="74"/>
      <c r="E77" s="113"/>
      <c r="F77" s="305"/>
      <c r="G77" s="93"/>
      <c r="H77" s="95">
        <f>Tabell14[[#This Row],[Plastandel
(0-1)]]*Tabell14[[#This Row],[Totalvekt for produktet
(kg)]]</f>
        <v>0</v>
      </c>
      <c r="I77" s="79"/>
      <c r="J77" s="21" t="s">
        <v>22</v>
      </c>
      <c r="K77" s="76" t="s">
        <v>92</v>
      </c>
      <c r="L77" s="108"/>
      <c r="M77" s="17"/>
      <c r="N77" s="81"/>
      <c r="O77" s="76"/>
      <c r="P77" s="108"/>
      <c r="Q77" s="63">
        <f>IF(OR(J77="Ny fossil",J77="Ny biobasert"),Tabell14[[#This Row],[Plastvekt
(kg)]],0)</f>
        <v>0</v>
      </c>
      <c r="R77" s="71">
        <f>IF(OR(J77="Gjenvunnet",J77="Bevart",E77="Ombrukt",E77="Overskudd"),Tabell14[[#This Row],[Plastvekt
(kg)]],0)</f>
        <v>0</v>
      </c>
      <c r="S77" s="71">
        <f>IF(OR(N77="Ja"),Tabell14[[#This Row],[Plastvekt
(kg)]],0)</f>
        <v>0</v>
      </c>
      <c r="T77" s="71">
        <f>IF(OR(N77="Nei"),Tabell14[[#This Row],[Plastvekt
(kg)]],0)</f>
        <v>0</v>
      </c>
      <c r="U77" s="71">
        <f>IF(OR(E77="Ja"),Tabell14[[#This Row],[Plastvekt
(kg)]],0)</f>
        <v>0</v>
      </c>
      <c r="V77" s="71">
        <f>IF(OR(E77="Nei"),Tabell14[[#This Row],[Plastvekt
(kg)]],0)</f>
        <v>0</v>
      </c>
    </row>
    <row r="78" spans="2:22" ht="12">
      <c r="B78" s="92" t="s">
        <v>22</v>
      </c>
      <c r="C78" s="97"/>
      <c r="D78" s="74"/>
      <c r="E78" s="113"/>
      <c r="F78" s="305"/>
      <c r="G78" s="93"/>
      <c r="H78" s="95">
        <f>Tabell14[[#This Row],[Plastandel
(0-1)]]*Tabell14[[#This Row],[Totalvekt for produktet
(kg)]]</f>
        <v>0</v>
      </c>
      <c r="I78" s="79"/>
      <c r="J78" s="21" t="s">
        <v>22</v>
      </c>
      <c r="K78" s="76" t="s">
        <v>92</v>
      </c>
      <c r="L78" s="108"/>
      <c r="M78" s="17"/>
      <c r="N78" s="81"/>
      <c r="O78" s="76"/>
      <c r="P78" s="108"/>
      <c r="Q78" s="63">
        <f>IF(OR(J78="Ny fossil",J78="Ny biobasert"),Tabell14[[#This Row],[Plastvekt
(kg)]],0)</f>
        <v>0</v>
      </c>
      <c r="R78" s="71">
        <f>IF(OR(J78="Gjenvunnet",J78="Bevart",E78="Ombrukt",E78="Overskudd"),Tabell14[[#This Row],[Plastvekt
(kg)]],0)</f>
        <v>0</v>
      </c>
      <c r="S78" s="71">
        <f>IF(OR(N78="Ja"),Tabell14[[#This Row],[Plastvekt
(kg)]],0)</f>
        <v>0</v>
      </c>
      <c r="T78" s="71">
        <f>IF(OR(N78="Nei"),Tabell14[[#This Row],[Plastvekt
(kg)]],0)</f>
        <v>0</v>
      </c>
      <c r="U78" s="71">
        <f>IF(OR(E78="Ja"),Tabell14[[#This Row],[Plastvekt
(kg)]],0)</f>
        <v>0</v>
      </c>
      <c r="V78" s="71">
        <f>IF(OR(E78="Nei"),Tabell14[[#This Row],[Plastvekt
(kg)]],0)</f>
        <v>0</v>
      </c>
    </row>
    <row r="79" spans="2:22" ht="12">
      <c r="B79" s="92" t="s">
        <v>22</v>
      </c>
      <c r="C79" s="97"/>
      <c r="D79" s="74"/>
      <c r="E79" s="113"/>
      <c r="F79" s="305"/>
      <c r="G79" s="93"/>
      <c r="H79" s="95">
        <f>Tabell14[[#This Row],[Plastandel
(0-1)]]*Tabell14[[#This Row],[Totalvekt for produktet
(kg)]]</f>
        <v>0</v>
      </c>
      <c r="I79" s="79"/>
      <c r="J79" s="21" t="s">
        <v>22</v>
      </c>
      <c r="K79" s="76" t="s">
        <v>92</v>
      </c>
      <c r="L79" s="108"/>
      <c r="M79" s="17"/>
      <c r="N79" s="81"/>
      <c r="O79" s="76"/>
      <c r="P79" s="108"/>
      <c r="Q79" s="63">
        <f>IF(OR(J79="Ny fossil",J79="Ny biobasert"),Tabell14[[#This Row],[Plastvekt
(kg)]],0)</f>
        <v>0</v>
      </c>
      <c r="R79" s="71">
        <f>IF(OR(J79="Gjenvunnet",J79="Bevart",E79="Ombrukt",E79="Overskudd"),Tabell14[[#This Row],[Plastvekt
(kg)]],0)</f>
        <v>0</v>
      </c>
      <c r="S79" s="71">
        <f>IF(OR(N79="Ja"),Tabell14[[#This Row],[Plastvekt
(kg)]],0)</f>
        <v>0</v>
      </c>
      <c r="T79" s="71">
        <f>IF(OR(N79="Nei"),Tabell14[[#This Row],[Plastvekt
(kg)]],0)</f>
        <v>0</v>
      </c>
      <c r="U79" s="71">
        <f>IF(OR(E79="Ja"),Tabell14[[#This Row],[Plastvekt
(kg)]],0)</f>
        <v>0</v>
      </c>
      <c r="V79" s="71">
        <f>IF(OR(E79="Nei"),Tabell14[[#This Row],[Plastvekt
(kg)]],0)</f>
        <v>0</v>
      </c>
    </row>
    <row r="80" spans="2:22" ht="12">
      <c r="B80" s="92" t="s">
        <v>22</v>
      </c>
      <c r="C80" s="97"/>
      <c r="D80" s="74"/>
      <c r="E80" s="113"/>
      <c r="F80" s="305"/>
      <c r="G80" s="93"/>
      <c r="H80" s="95">
        <f>Tabell14[[#This Row],[Plastandel
(0-1)]]*Tabell14[[#This Row],[Totalvekt for produktet
(kg)]]</f>
        <v>0</v>
      </c>
      <c r="I80" s="79"/>
      <c r="J80" s="21" t="s">
        <v>22</v>
      </c>
      <c r="K80" s="76" t="s">
        <v>92</v>
      </c>
      <c r="L80" s="108"/>
      <c r="M80" s="17"/>
      <c r="N80" s="81"/>
      <c r="O80" s="76"/>
      <c r="P80" s="108"/>
      <c r="Q80" s="63">
        <f>IF(OR(J80="Ny fossil",J80="Ny biobasert"),Tabell14[[#This Row],[Plastvekt
(kg)]],0)</f>
        <v>0</v>
      </c>
      <c r="R80" s="71">
        <f>IF(OR(J80="Gjenvunnet",J80="Bevart",E80="Ombrukt",E80="Overskudd"),Tabell14[[#This Row],[Plastvekt
(kg)]],0)</f>
        <v>0</v>
      </c>
      <c r="S80" s="71">
        <f>IF(OR(N80="Ja"),Tabell14[[#This Row],[Plastvekt
(kg)]],0)</f>
        <v>0</v>
      </c>
      <c r="T80" s="71">
        <f>IF(OR(N80="Nei"),Tabell14[[#This Row],[Plastvekt
(kg)]],0)</f>
        <v>0</v>
      </c>
      <c r="U80" s="71">
        <f>IF(OR(E80="Ja"),Tabell14[[#This Row],[Plastvekt
(kg)]],0)</f>
        <v>0</v>
      </c>
      <c r="V80" s="71">
        <f>IF(OR(E80="Nei"),Tabell14[[#This Row],[Plastvekt
(kg)]],0)</f>
        <v>0</v>
      </c>
    </row>
    <row r="81" spans="2:22" ht="12">
      <c r="B81" s="92" t="s">
        <v>22</v>
      </c>
      <c r="C81" s="97"/>
      <c r="D81" s="74"/>
      <c r="E81" s="113"/>
      <c r="F81" s="305"/>
      <c r="G81" s="93"/>
      <c r="H81" s="95">
        <f>Tabell14[[#This Row],[Plastandel
(0-1)]]*Tabell14[[#This Row],[Totalvekt for produktet
(kg)]]</f>
        <v>0</v>
      </c>
      <c r="I81" s="79"/>
      <c r="J81" s="21" t="s">
        <v>22</v>
      </c>
      <c r="K81" s="76" t="s">
        <v>92</v>
      </c>
      <c r="L81" s="108"/>
      <c r="M81" s="17"/>
      <c r="N81" s="81"/>
      <c r="O81" s="76"/>
      <c r="P81" s="108"/>
      <c r="Q81" s="63">
        <f>IF(OR(J81="Ny fossil",J81="Ny biobasert"),Tabell14[[#This Row],[Plastvekt
(kg)]],0)</f>
        <v>0</v>
      </c>
      <c r="R81" s="71">
        <f>IF(OR(J81="Gjenvunnet",J81="Bevart",E81="Ombrukt",E81="Overskudd"),Tabell14[[#This Row],[Plastvekt
(kg)]],0)</f>
        <v>0</v>
      </c>
      <c r="S81" s="71">
        <f>IF(OR(N81="Ja"),Tabell14[[#This Row],[Plastvekt
(kg)]],0)</f>
        <v>0</v>
      </c>
      <c r="T81" s="71">
        <f>IF(OR(N81="Nei"),Tabell14[[#This Row],[Plastvekt
(kg)]],0)</f>
        <v>0</v>
      </c>
      <c r="U81" s="71">
        <f>IF(OR(E81="Ja"),Tabell14[[#This Row],[Plastvekt
(kg)]],0)</f>
        <v>0</v>
      </c>
      <c r="V81" s="71">
        <f>IF(OR(E81="Nei"),Tabell14[[#This Row],[Plastvekt
(kg)]],0)</f>
        <v>0</v>
      </c>
    </row>
    <row r="82" spans="2:22" ht="12">
      <c r="B82" s="92" t="s">
        <v>22</v>
      </c>
      <c r="C82" s="97"/>
      <c r="D82" s="74"/>
      <c r="E82" s="113"/>
      <c r="F82" s="305"/>
      <c r="G82" s="93"/>
      <c r="H82" s="95">
        <f>Tabell14[[#This Row],[Plastandel
(0-1)]]*Tabell14[[#This Row],[Totalvekt for produktet
(kg)]]</f>
        <v>0</v>
      </c>
      <c r="I82" s="79"/>
      <c r="J82" s="21" t="s">
        <v>22</v>
      </c>
      <c r="K82" s="76" t="s">
        <v>92</v>
      </c>
      <c r="L82" s="108"/>
      <c r="M82" s="17"/>
      <c r="N82" s="81"/>
      <c r="O82" s="76"/>
      <c r="P82" s="108"/>
      <c r="Q82" s="63">
        <f>IF(OR(J82="Ny fossil",J82="Ny biobasert"),Tabell14[[#This Row],[Plastvekt
(kg)]],0)</f>
        <v>0</v>
      </c>
      <c r="R82" s="71">
        <f>IF(OR(J82="Gjenvunnet",J82="Bevart",E82="Ombrukt",E82="Overskudd"),Tabell14[[#This Row],[Plastvekt
(kg)]],0)</f>
        <v>0</v>
      </c>
      <c r="S82" s="71">
        <f>IF(OR(N82="Ja"),Tabell14[[#This Row],[Plastvekt
(kg)]],0)</f>
        <v>0</v>
      </c>
      <c r="T82" s="71">
        <f>IF(OR(N82="Nei"),Tabell14[[#This Row],[Plastvekt
(kg)]],0)</f>
        <v>0</v>
      </c>
      <c r="U82" s="71">
        <f>IF(OR(E82="Ja"),Tabell14[[#This Row],[Plastvekt
(kg)]],0)</f>
        <v>0</v>
      </c>
      <c r="V82" s="71">
        <f>IF(OR(E82="Nei"),Tabell14[[#This Row],[Plastvekt
(kg)]],0)</f>
        <v>0</v>
      </c>
    </row>
    <row r="83" spans="2:22" ht="12">
      <c r="B83" s="92" t="s">
        <v>22</v>
      </c>
      <c r="C83" s="97"/>
      <c r="D83" s="74"/>
      <c r="E83" s="113"/>
      <c r="F83" s="305"/>
      <c r="G83" s="93"/>
      <c r="H83" s="95">
        <f>Tabell14[[#This Row],[Plastandel
(0-1)]]*Tabell14[[#This Row],[Totalvekt for produktet
(kg)]]</f>
        <v>0</v>
      </c>
      <c r="I83" s="79"/>
      <c r="J83" s="21" t="s">
        <v>22</v>
      </c>
      <c r="K83" s="76" t="s">
        <v>92</v>
      </c>
      <c r="L83" s="108"/>
      <c r="M83" s="17"/>
      <c r="N83" s="81"/>
      <c r="O83" s="76"/>
      <c r="P83" s="108"/>
      <c r="Q83" s="63">
        <f>IF(OR(J83="Ny fossil",J83="Ny biobasert"),Tabell14[[#This Row],[Plastvekt
(kg)]],0)</f>
        <v>0</v>
      </c>
      <c r="R83" s="71">
        <f>IF(OR(J83="Gjenvunnet",J83="Bevart",E83="Ombrukt",E83="Overskudd"),Tabell14[[#This Row],[Plastvekt
(kg)]],0)</f>
        <v>0</v>
      </c>
      <c r="S83" s="71">
        <f>IF(OR(N83="Ja"),Tabell14[[#This Row],[Plastvekt
(kg)]],0)</f>
        <v>0</v>
      </c>
      <c r="T83" s="71">
        <f>IF(OR(N83="Nei"),Tabell14[[#This Row],[Plastvekt
(kg)]],0)</f>
        <v>0</v>
      </c>
      <c r="U83" s="71">
        <f>IF(OR(E83="Ja"),Tabell14[[#This Row],[Plastvekt
(kg)]],0)</f>
        <v>0</v>
      </c>
      <c r="V83" s="71">
        <f>IF(OR(E83="Nei"),Tabell14[[#This Row],[Plastvekt
(kg)]],0)</f>
        <v>0</v>
      </c>
    </row>
    <row r="84" spans="2:22" ht="12">
      <c r="B84" s="92" t="s">
        <v>22</v>
      </c>
      <c r="C84" s="97"/>
      <c r="D84" s="74"/>
      <c r="E84" s="113"/>
      <c r="F84" s="305"/>
      <c r="G84" s="93"/>
      <c r="H84" s="95">
        <f>Tabell14[[#This Row],[Plastandel
(0-1)]]*Tabell14[[#This Row],[Totalvekt for produktet
(kg)]]</f>
        <v>0</v>
      </c>
      <c r="I84" s="79"/>
      <c r="J84" s="21" t="s">
        <v>22</v>
      </c>
      <c r="K84" s="76" t="s">
        <v>92</v>
      </c>
      <c r="L84" s="108"/>
      <c r="M84" s="17"/>
      <c r="N84" s="81"/>
      <c r="O84" s="76"/>
      <c r="P84" s="108"/>
      <c r="Q84" s="63">
        <f>IF(OR(J84="Ny fossil",J84="Ny biobasert"),Tabell14[[#This Row],[Plastvekt
(kg)]],0)</f>
        <v>0</v>
      </c>
      <c r="R84" s="71">
        <f>IF(OR(J84="Gjenvunnet",J84="Bevart",E84="Ombrukt",E84="Overskudd"),Tabell14[[#This Row],[Plastvekt
(kg)]],0)</f>
        <v>0</v>
      </c>
      <c r="S84" s="71">
        <f>IF(OR(N84="Ja"),Tabell14[[#This Row],[Plastvekt
(kg)]],0)</f>
        <v>0</v>
      </c>
      <c r="T84" s="71">
        <f>IF(OR(N84="Nei"),Tabell14[[#This Row],[Plastvekt
(kg)]],0)</f>
        <v>0</v>
      </c>
      <c r="U84" s="71">
        <f>IF(OR(E84="Ja"),Tabell14[[#This Row],[Plastvekt
(kg)]],0)</f>
        <v>0</v>
      </c>
      <c r="V84" s="71">
        <f>IF(OR(E84="Nei"),Tabell14[[#This Row],[Plastvekt
(kg)]],0)</f>
        <v>0</v>
      </c>
    </row>
    <row r="85" spans="2:22" ht="12">
      <c r="B85" s="92" t="s">
        <v>22</v>
      </c>
      <c r="C85" s="97"/>
      <c r="D85" s="74"/>
      <c r="E85" s="113"/>
      <c r="F85" s="305"/>
      <c r="G85" s="93"/>
      <c r="H85" s="95">
        <f>Tabell14[[#This Row],[Plastandel
(0-1)]]*Tabell14[[#This Row],[Totalvekt for produktet
(kg)]]</f>
        <v>0</v>
      </c>
      <c r="I85" s="79"/>
      <c r="J85" s="21" t="s">
        <v>22</v>
      </c>
      <c r="K85" s="76" t="s">
        <v>92</v>
      </c>
      <c r="L85" s="108"/>
      <c r="M85" s="17"/>
      <c r="N85" s="81"/>
      <c r="O85" s="76"/>
      <c r="P85" s="108"/>
      <c r="Q85" s="63">
        <f>IF(OR(J85="Ny fossil",J85="Ny biobasert"),Tabell14[[#This Row],[Plastvekt
(kg)]],0)</f>
        <v>0</v>
      </c>
      <c r="R85" s="71">
        <f>IF(OR(J85="Gjenvunnet",J85="Bevart",E85="Ombrukt",E85="Overskudd"),Tabell14[[#This Row],[Plastvekt
(kg)]],0)</f>
        <v>0</v>
      </c>
      <c r="S85" s="71">
        <f>IF(OR(N85="Ja"),Tabell14[[#This Row],[Plastvekt
(kg)]],0)</f>
        <v>0</v>
      </c>
      <c r="T85" s="71">
        <f>IF(OR(N85="Nei"),Tabell14[[#This Row],[Plastvekt
(kg)]],0)</f>
        <v>0</v>
      </c>
      <c r="U85" s="71">
        <f>IF(OR(E85="Ja"),Tabell14[[#This Row],[Plastvekt
(kg)]],0)</f>
        <v>0</v>
      </c>
      <c r="V85" s="71">
        <f>IF(OR(E85="Nei"),Tabell14[[#This Row],[Plastvekt
(kg)]],0)</f>
        <v>0</v>
      </c>
    </row>
    <row r="86" spans="2:22" ht="12">
      <c r="B86" s="92" t="s">
        <v>22</v>
      </c>
      <c r="C86" s="97"/>
      <c r="D86" s="74"/>
      <c r="E86" s="113"/>
      <c r="F86" s="305"/>
      <c r="G86" s="93"/>
      <c r="H86" s="95">
        <f>Tabell14[[#This Row],[Plastandel
(0-1)]]*Tabell14[[#This Row],[Totalvekt for produktet
(kg)]]</f>
        <v>0</v>
      </c>
      <c r="I86" s="79"/>
      <c r="J86" s="21" t="s">
        <v>22</v>
      </c>
      <c r="K86" s="76" t="s">
        <v>92</v>
      </c>
      <c r="L86" s="108"/>
      <c r="M86" s="17"/>
      <c r="N86" s="81"/>
      <c r="O86" s="76"/>
      <c r="P86" s="108"/>
      <c r="Q86" s="63">
        <f>IF(OR(J86="Ny fossil",J86="Ny biobasert"),Tabell14[[#This Row],[Plastvekt
(kg)]],0)</f>
        <v>0</v>
      </c>
      <c r="R86" s="71">
        <f>IF(OR(J86="Gjenvunnet",J86="Bevart",E86="Ombrukt",E86="Overskudd"),Tabell14[[#This Row],[Plastvekt
(kg)]],0)</f>
        <v>0</v>
      </c>
      <c r="S86" s="71">
        <f>IF(OR(N86="Ja"),Tabell14[[#This Row],[Plastvekt
(kg)]],0)</f>
        <v>0</v>
      </c>
      <c r="T86" s="71">
        <f>IF(OR(N86="Nei"),Tabell14[[#This Row],[Plastvekt
(kg)]],0)</f>
        <v>0</v>
      </c>
      <c r="U86" s="71">
        <f>IF(OR(E86="Ja"),Tabell14[[#This Row],[Plastvekt
(kg)]],0)</f>
        <v>0</v>
      </c>
      <c r="V86" s="71">
        <f>IF(OR(E86="Nei"),Tabell14[[#This Row],[Plastvekt
(kg)]],0)</f>
        <v>0</v>
      </c>
    </row>
    <row r="87" spans="2:22" ht="12">
      <c r="B87" s="92" t="s">
        <v>22</v>
      </c>
      <c r="C87" s="97"/>
      <c r="D87" s="74"/>
      <c r="E87" s="113"/>
      <c r="F87" s="305"/>
      <c r="G87" s="93"/>
      <c r="H87" s="95">
        <f>Tabell14[[#This Row],[Plastandel
(0-1)]]*Tabell14[[#This Row],[Totalvekt for produktet
(kg)]]</f>
        <v>0</v>
      </c>
      <c r="I87" s="79"/>
      <c r="J87" s="21" t="s">
        <v>22</v>
      </c>
      <c r="K87" s="76" t="s">
        <v>92</v>
      </c>
      <c r="L87" s="108"/>
      <c r="M87" s="17"/>
      <c r="N87" s="81"/>
      <c r="O87" s="76"/>
      <c r="P87" s="108"/>
      <c r="Q87" s="63">
        <f>IF(OR(J87="Ny fossil",J87="Ny biobasert"),Tabell14[[#This Row],[Plastvekt
(kg)]],0)</f>
        <v>0</v>
      </c>
      <c r="R87" s="71">
        <f>IF(OR(J87="Gjenvunnet",J87="Bevart",E87="Ombrukt",E87="Overskudd"),Tabell14[[#This Row],[Plastvekt
(kg)]],0)</f>
        <v>0</v>
      </c>
      <c r="S87" s="71">
        <f>IF(OR(N87="Ja"),Tabell14[[#This Row],[Plastvekt
(kg)]],0)</f>
        <v>0</v>
      </c>
      <c r="T87" s="71">
        <f>IF(OR(N87="Nei"),Tabell14[[#This Row],[Plastvekt
(kg)]],0)</f>
        <v>0</v>
      </c>
      <c r="U87" s="71">
        <f>IF(OR(E87="Ja"),Tabell14[[#This Row],[Plastvekt
(kg)]],0)</f>
        <v>0</v>
      </c>
      <c r="V87" s="71">
        <f>IF(OR(E87="Nei"),Tabell14[[#This Row],[Plastvekt
(kg)]],0)</f>
        <v>0</v>
      </c>
    </row>
    <row r="88" spans="2:22" ht="12">
      <c r="B88" s="92" t="s">
        <v>22</v>
      </c>
      <c r="C88" s="97"/>
      <c r="D88" s="74"/>
      <c r="E88" s="113"/>
      <c r="F88" s="305"/>
      <c r="G88" s="93"/>
      <c r="H88" s="95">
        <f>Tabell14[[#This Row],[Plastandel
(0-1)]]*Tabell14[[#This Row],[Totalvekt for produktet
(kg)]]</f>
        <v>0</v>
      </c>
      <c r="I88" s="79"/>
      <c r="J88" s="21" t="s">
        <v>22</v>
      </c>
      <c r="K88" s="76" t="s">
        <v>92</v>
      </c>
      <c r="L88" s="108"/>
      <c r="M88" s="17"/>
      <c r="N88" s="81"/>
      <c r="O88" s="76"/>
      <c r="P88" s="108"/>
      <c r="Q88" s="63">
        <f>IF(OR(J88="Ny fossil",J88="Ny biobasert"),Tabell14[[#This Row],[Plastvekt
(kg)]],0)</f>
        <v>0</v>
      </c>
      <c r="R88" s="71">
        <f>IF(OR(J88="Gjenvunnet",J88="Bevart",E88="Ombrukt",E88="Overskudd"),Tabell14[[#This Row],[Plastvekt
(kg)]],0)</f>
        <v>0</v>
      </c>
      <c r="S88" s="71">
        <f>IF(OR(N88="Ja"),Tabell14[[#This Row],[Plastvekt
(kg)]],0)</f>
        <v>0</v>
      </c>
      <c r="T88" s="71">
        <f>IF(OR(N88="Nei"),Tabell14[[#This Row],[Plastvekt
(kg)]],0)</f>
        <v>0</v>
      </c>
      <c r="U88" s="71">
        <f>IF(OR(E88="Ja"),Tabell14[[#This Row],[Plastvekt
(kg)]],0)</f>
        <v>0</v>
      </c>
      <c r="V88" s="71">
        <f>IF(OR(E88="Nei"),Tabell14[[#This Row],[Plastvekt
(kg)]],0)</f>
        <v>0</v>
      </c>
    </row>
    <row r="89" spans="2:22" ht="12">
      <c r="B89" s="92" t="s">
        <v>22</v>
      </c>
      <c r="C89" s="97"/>
      <c r="D89" s="74"/>
      <c r="E89" s="113"/>
      <c r="F89" s="305"/>
      <c r="G89" s="93"/>
      <c r="H89" s="95">
        <f>Tabell14[[#This Row],[Plastandel
(0-1)]]*Tabell14[[#This Row],[Totalvekt for produktet
(kg)]]</f>
        <v>0</v>
      </c>
      <c r="I89" s="79"/>
      <c r="J89" s="21" t="s">
        <v>22</v>
      </c>
      <c r="K89" s="76" t="s">
        <v>92</v>
      </c>
      <c r="L89" s="108"/>
      <c r="M89" s="17"/>
      <c r="N89" s="81"/>
      <c r="O89" s="76"/>
      <c r="P89" s="108"/>
      <c r="Q89" s="63">
        <f>IF(OR(J89="Ny fossil",J89="Ny biobasert"),Tabell14[[#This Row],[Plastvekt
(kg)]],0)</f>
        <v>0</v>
      </c>
      <c r="R89" s="71">
        <f>IF(OR(J89="Gjenvunnet",J89="Bevart",E89="Ombrukt",E89="Overskudd"),Tabell14[[#This Row],[Plastvekt
(kg)]],0)</f>
        <v>0</v>
      </c>
      <c r="S89" s="71">
        <f>IF(OR(N89="Ja"),Tabell14[[#This Row],[Plastvekt
(kg)]],0)</f>
        <v>0</v>
      </c>
      <c r="T89" s="71">
        <f>IF(OR(N89="Nei"),Tabell14[[#This Row],[Plastvekt
(kg)]],0)</f>
        <v>0</v>
      </c>
      <c r="U89" s="71">
        <f>IF(OR(E89="Ja"),Tabell14[[#This Row],[Plastvekt
(kg)]],0)</f>
        <v>0</v>
      </c>
      <c r="V89" s="71">
        <f>IF(OR(E89="Nei"),Tabell14[[#This Row],[Plastvekt
(kg)]],0)</f>
        <v>0</v>
      </c>
    </row>
    <row r="90" spans="2:22" ht="12">
      <c r="B90" s="92" t="s">
        <v>22</v>
      </c>
      <c r="C90" s="97"/>
      <c r="D90" s="74"/>
      <c r="E90" s="113"/>
      <c r="F90" s="305"/>
      <c r="G90" s="93"/>
      <c r="H90" s="95">
        <f>Tabell14[[#This Row],[Plastandel
(0-1)]]*Tabell14[[#This Row],[Totalvekt for produktet
(kg)]]</f>
        <v>0</v>
      </c>
      <c r="I90" s="79"/>
      <c r="J90" s="21" t="s">
        <v>22</v>
      </c>
      <c r="K90" s="76" t="s">
        <v>92</v>
      </c>
      <c r="L90" s="108"/>
      <c r="M90" s="17"/>
      <c r="N90" s="81"/>
      <c r="O90" s="76"/>
      <c r="P90" s="108"/>
      <c r="Q90" s="63">
        <f>IF(OR(J90="Ny fossil",J90="Ny biobasert"),Tabell14[[#This Row],[Plastvekt
(kg)]],0)</f>
        <v>0</v>
      </c>
      <c r="R90" s="71">
        <f>IF(OR(J90="Gjenvunnet",J90="Bevart",E90="Ombrukt",E90="Overskudd"),Tabell14[[#This Row],[Plastvekt
(kg)]],0)</f>
        <v>0</v>
      </c>
      <c r="S90" s="71">
        <f>IF(OR(N90="Ja"),Tabell14[[#This Row],[Plastvekt
(kg)]],0)</f>
        <v>0</v>
      </c>
      <c r="T90" s="71">
        <f>IF(OR(N90="Nei"),Tabell14[[#This Row],[Plastvekt
(kg)]],0)</f>
        <v>0</v>
      </c>
      <c r="U90" s="71">
        <f>IF(OR(E90="Ja"),Tabell14[[#This Row],[Plastvekt
(kg)]],0)</f>
        <v>0</v>
      </c>
      <c r="V90" s="71">
        <f>IF(OR(E90="Nei"),Tabell14[[#This Row],[Plastvekt
(kg)]],0)</f>
        <v>0</v>
      </c>
    </row>
    <row r="91" spans="2:22" ht="12">
      <c r="B91" s="92" t="s">
        <v>22</v>
      </c>
      <c r="C91" s="97"/>
      <c r="D91" s="74"/>
      <c r="E91" s="113"/>
      <c r="F91" s="305"/>
      <c r="G91" s="93"/>
      <c r="H91" s="95">
        <f>Tabell14[[#This Row],[Plastandel
(0-1)]]*Tabell14[[#This Row],[Totalvekt for produktet
(kg)]]</f>
        <v>0</v>
      </c>
      <c r="I91" s="79"/>
      <c r="J91" s="21" t="s">
        <v>22</v>
      </c>
      <c r="K91" s="76" t="s">
        <v>92</v>
      </c>
      <c r="L91" s="108"/>
      <c r="M91" s="17"/>
      <c r="N91" s="81"/>
      <c r="O91" s="76"/>
      <c r="P91" s="108"/>
      <c r="Q91" s="63">
        <f>IF(OR(J91="Ny fossil",J91="Ny biobasert"),Tabell14[[#This Row],[Plastvekt
(kg)]],0)</f>
        <v>0</v>
      </c>
      <c r="R91" s="71">
        <f>IF(OR(J91="Gjenvunnet",J91="Bevart",E91="Ombrukt",E91="Overskudd"),Tabell14[[#This Row],[Plastvekt
(kg)]],0)</f>
        <v>0</v>
      </c>
      <c r="S91" s="71">
        <f>IF(OR(N91="Ja"),Tabell14[[#This Row],[Plastvekt
(kg)]],0)</f>
        <v>0</v>
      </c>
      <c r="T91" s="71">
        <f>IF(OR(N91="Nei"),Tabell14[[#This Row],[Plastvekt
(kg)]],0)</f>
        <v>0</v>
      </c>
      <c r="U91" s="71">
        <f>IF(OR(E91="Ja"),Tabell14[[#This Row],[Plastvekt
(kg)]],0)</f>
        <v>0</v>
      </c>
      <c r="V91" s="71">
        <f>IF(OR(E91="Nei"),Tabell14[[#This Row],[Plastvekt
(kg)]],0)</f>
        <v>0</v>
      </c>
    </row>
    <row r="92" spans="2:22" ht="12">
      <c r="B92" s="92" t="s">
        <v>22</v>
      </c>
      <c r="C92" s="97"/>
      <c r="D92" s="74"/>
      <c r="E92" s="113"/>
      <c r="F92" s="305"/>
      <c r="G92" s="93"/>
      <c r="H92" s="95">
        <f>Tabell14[[#This Row],[Plastandel
(0-1)]]*Tabell14[[#This Row],[Totalvekt for produktet
(kg)]]</f>
        <v>0</v>
      </c>
      <c r="I92" s="79"/>
      <c r="J92" s="21" t="s">
        <v>22</v>
      </c>
      <c r="K92" s="76" t="s">
        <v>92</v>
      </c>
      <c r="L92" s="108"/>
      <c r="M92" s="17"/>
      <c r="N92" s="81"/>
      <c r="O92" s="76"/>
      <c r="P92" s="108"/>
      <c r="Q92" s="63">
        <f>IF(OR(J92="Ny fossil",J92="Ny biobasert"),Tabell14[[#This Row],[Plastvekt
(kg)]],0)</f>
        <v>0</v>
      </c>
      <c r="R92" s="71">
        <f>IF(OR(J92="Gjenvunnet",J92="Bevart",E92="Ombrukt",E92="Overskudd"),Tabell14[[#This Row],[Plastvekt
(kg)]],0)</f>
        <v>0</v>
      </c>
      <c r="S92" s="71">
        <f>IF(OR(N92="Ja"),Tabell14[[#This Row],[Plastvekt
(kg)]],0)</f>
        <v>0</v>
      </c>
      <c r="T92" s="71">
        <f>IF(OR(N92="Nei"),Tabell14[[#This Row],[Plastvekt
(kg)]],0)</f>
        <v>0</v>
      </c>
      <c r="U92" s="71">
        <f>IF(OR(E92="Ja"),Tabell14[[#This Row],[Plastvekt
(kg)]],0)</f>
        <v>0</v>
      </c>
      <c r="V92" s="71">
        <f>IF(OR(E92="Nei"),Tabell14[[#This Row],[Plastvekt
(kg)]],0)</f>
        <v>0</v>
      </c>
    </row>
    <row r="93" spans="2:22" ht="12">
      <c r="B93" s="92" t="s">
        <v>22</v>
      </c>
      <c r="C93" s="97"/>
      <c r="D93" s="74"/>
      <c r="E93" s="113"/>
      <c r="F93" s="305"/>
      <c r="G93" s="93"/>
      <c r="H93" s="95">
        <f>Tabell14[[#This Row],[Plastandel
(0-1)]]*Tabell14[[#This Row],[Totalvekt for produktet
(kg)]]</f>
        <v>0</v>
      </c>
      <c r="I93" s="79"/>
      <c r="J93" s="21" t="s">
        <v>22</v>
      </c>
      <c r="K93" s="76" t="s">
        <v>92</v>
      </c>
      <c r="L93" s="108"/>
      <c r="M93" s="17"/>
      <c r="N93" s="81"/>
      <c r="O93" s="76"/>
      <c r="P93" s="108"/>
      <c r="Q93" s="63">
        <f>IF(OR(J93="Ny fossil",J93="Ny biobasert"),Tabell14[[#This Row],[Plastvekt
(kg)]],0)</f>
        <v>0</v>
      </c>
      <c r="R93" s="71">
        <f>IF(OR(J93="Gjenvunnet",J93="Bevart",E93="Ombrukt",E93="Overskudd"),Tabell14[[#This Row],[Plastvekt
(kg)]],0)</f>
        <v>0</v>
      </c>
      <c r="S93" s="71">
        <f>IF(OR(N93="Ja"),Tabell14[[#This Row],[Plastvekt
(kg)]],0)</f>
        <v>0</v>
      </c>
      <c r="T93" s="71">
        <f>IF(OR(N93="Nei"),Tabell14[[#This Row],[Plastvekt
(kg)]],0)</f>
        <v>0</v>
      </c>
      <c r="U93" s="71">
        <f>IF(OR(E93="Ja"),Tabell14[[#This Row],[Plastvekt
(kg)]],0)</f>
        <v>0</v>
      </c>
      <c r="V93" s="71">
        <f>IF(OR(E93="Nei"),Tabell14[[#This Row],[Plastvekt
(kg)]],0)</f>
        <v>0</v>
      </c>
    </row>
    <row r="94" spans="2:22" ht="12">
      <c r="B94" s="92" t="s">
        <v>22</v>
      </c>
      <c r="C94" s="97"/>
      <c r="D94" s="74"/>
      <c r="E94" s="113"/>
      <c r="F94" s="305"/>
      <c r="G94" s="93"/>
      <c r="H94" s="95">
        <f>Tabell14[[#This Row],[Plastandel
(0-1)]]*Tabell14[[#This Row],[Totalvekt for produktet
(kg)]]</f>
        <v>0</v>
      </c>
      <c r="I94" s="79"/>
      <c r="J94" s="21" t="s">
        <v>22</v>
      </c>
      <c r="K94" s="76" t="s">
        <v>92</v>
      </c>
      <c r="L94" s="108"/>
      <c r="M94" s="17"/>
      <c r="N94" s="81"/>
      <c r="O94" s="76"/>
      <c r="P94" s="108"/>
      <c r="Q94" s="63">
        <f>IF(OR(J94="Ny fossil",J94="Ny biobasert"),Tabell14[[#This Row],[Plastvekt
(kg)]],0)</f>
        <v>0</v>
      </c>
      <c r="R94" s="71">
        <f>IF(OR(J94="Gjenvunnet",J94="Bevart",E94="Ombrukt",E94="Overskudd"),Tabell14[[#This Row],[Plastvekt
(kg)]],0)</f>
        <v>0</v>
      </c>
      <c r="S94" s="71">
        <f>IF(OR(N94="Ja"),Tabell14[[#This Row],[Plastvekt
(kg)]],0)</f>
        <v>0</v>
      </c>
      <c r="T94" s="71">
        <f>IF(OR(N94="Nei"),Tabell14[[#This Row],[Plastvekt
(kg)]],0)</f>
        <v>0</v>
      </c>
      <c r="U94" s="71">
        <f>IF(OR(E94="Ja"),Tabell14[[#This Row],[Plastvekt
(kg)]],0)</f>
        <v>0</v>
      </c>
      <c r="V94" s="71">
        <f>IF(OR(E94="Nei"),Tabell14[[#This Row],[Plastvekt
(kg)]],0)</f>
        <v>0</v>
      </c>
    </row>
    <row r="95" spans="2:22" ht="12">
      <c r="B95" s="92" t="s">
        <v>22</v>
      </c>
      <c r="C95" s="97"/>
      <c r="D95" s="74"/>
      <c r="E95" s="113"/>
      <c r="F95" s="305"/>
      <c r="G95" s="93"/>
      <c r="H95" s="95">
        <f>Tabell14[[#This Row],[Plastandel
(0-1)]]*Tabell14[[#This Row],[Totalvekt for produktet
(kg)]]</f>
        <v>0</v>
      </c>
      <c r="I95" s="79"/>
      <c r="J95" s="21" t="s">
        <v>22</v>
      </c>
      <c r="K95" s="76" t="s">
        <v>92</v>
      </c>
      <c r="L95" s="108"/>
      <c r="M95" s="17"/>
      <c r="N95" s="81"/>
      <c r="O95" s="76"/>
      <c r="P95" s="108"/>
      <c r="Q95" s="63">
        <f>IF(OR(J95="Ny fossil",J95="Ny biobasert"),Tabell14[[#This Row],[Plastvekt
(kg)]],0)</f>
        <v>0</v>
      </c>
      <c r="R95" s="71">
        <f>IF(OR(J95="Gjenvunnet",J95="Bevart",E95="Ombrukt",E95="Overskudd"),Tabell14[[#This Row],[Plastvekt
(kg)]],0)</f>
        <v>0</v>
      </c>
      <c r="S95" s="71">
        <f>IF(OR(N95="Ja"),Tabell14[[#This Row],[Plastvekt
(kg)]],0)</f>
        <v>0</v>
      </c>
      <c r="T95" s="71">
        <f>IF(OR(N95="Nei"),Tabell14[[#This Row],[Plastvekt
(kg)]],0)</f>
        <v>0</v>
      </c>
      <c r="U95" s="71">
        <f>IF(OR(E95="Ja"),Tabell14[[#This Row],[Plastvekt
(kg)]],0)</f>
        <v>0</v>
      </c>
      <c r="V95" s="71">
        <f>IF(OR(E95="Nei"),Tabell14[[#This Row],[Plastvekt
(kg)]],0)</f>
        <v>0</v>
      </c>
    </row>
    <row r="96" spans="2:22" ht="12">
      <c r="B96" s="92" t="s">
        <v>22</v>
      </c>
      <c r="C96" s="97"/>
      <c r="D96" s="74"/>
      <c r="E96" s="113"/>
      <c r="F96" s="305"/>
      <c r="G96" s="93"/>
      <c r="H96" s="95">
        <f>Tabell14[[#This Row],[Plastandel
(0-1)]]*Tabell14[[#This Row],[Totalvekt for produktet
(kg)]]</f>
        <v>0</v>
      </c>
      <c r="I96" s="79"/>
      <c r="J96" s="21" t="s">
        <v>22</v>
      </c>
      <c r="K96" s="76" t="s">
        <v>92</v>
      </c>
      <c r="L96" s="108"/>
      <c r="M96" s="17"/>
      <c r="N96" s="81"/>
      <c r="O96" s="76"/>
      <c r="P96" s="108"/>
      <c r="Q96" s="63">
        <f>IF(OR(J96="Ny fossil",J96="Ny biobasert"),Tabell14[[#This Row],[Plastvekt
(kg)]],0)</f>
        <v>0</v>
      </c>
      <c r="R96" s="71">
        <f>IF(OR(J96="Gjenvunnet",J96="Bevart",E96="Ombrukt",E96="Overskudd"),Tabell14[[#This Row],[Plastvekt
(kg)]],0)</f>
        <v>0</v>
      </c>
      <c r="S96" s="71">
        <f>IF(OR(N96="Ja"),Tabell14[[#This Row],[Plastvekt
(kg)]],0)</f>
        <v>0</v>
      </c>
      <c r="T96" s="71">
        <f>IF(OR(N96="Nei"),Tabell14[[#This Row],[Plastvekt
(kg)]],0)</f>
        <v>0</v>
      </c>
      <c r="U96" s="71">
        <f>IF(OR(E96="Ja"),Tabell14[[#This Row],[Plastvekt
(kg)]],0)</f>
        <v>0</v>
      </c>
      <c r="V96" s="71">
        <f>IF(OR(E96="Nei"),Tabell14[[#This Row],[Plastvekt
(kg)]],0)</f>
        <v>0</v>
      </c>
    </row>
    <row r="97" spans="2:22" ht="12">
      <c r="B97" s="92" t="s">
        <v>22</v>
      </c>
      <c r="C97" s="97"/>
      <c r="D97" s="74"/>
      <c r="E97" s="113"/>
      <c r="F97" s="305"/>
      <c r="G97" s="93"/>
      <c r="H97" s="95">
        <f>Tabell14[[#This Row],[Plastandel
(0-1)]]*Tabell14[[#This Row],[Totalvekt for produktet
(kg)]]</f>
        <v>0</v>
      </c>
      <c r="I97" s="79"/>
      <c r="J97" s="21" t="s">
        <v>22</v>
      </c>
      <c r="K97" s="76" t="s">
        <v>92</v>
      </c>
      <c r="L97" s="108"/>
      <c r="M97" s="17"/>
      <c r="N97" s="81"/>
      <c r="O97" s="76"/>
      <c r="P97" s="108"/>
      <c r="Q97" s="63">
        <f>IF(OR(J97="Ny fossil",J97="Ny biobasert"),Tabell14[[#This Row],[Plastvekt
(kg)]],0)</f>
        <v>0</v>
      </c>
      <c r="R97" s="71">
        <f>IF(OR(J97="Gjenvunnet",J97="Bevart",E97="Ombrukt",E97="Overskudd"),Tabell14[[#This Row],[Plastvekt
(kg)]],0)</f>
        <v>0</v>
      </c>
      <c r="S97" s="71">
        <f>IF(OR(N97="Ja"),Tabell14[[#This Row],[Plastvekt
(kg)]],0)</f>
        <v>0</v>
      </c>
      <c r="T97" s="71">
        <f>IF(OR(N97="Nei"),Tabell14[[#This Row],[Plastvekt
(kg)]],0)</f>
        <v>0</v>
      </c>
      <c r="U97" s="71">
        <f>IF(OR(E97="Ja"),Tabell14[[#This Row],[Plastvekt
(kg)]],0)</f>
        <v>0</v>
      </c>
      <c r="V97" s="71">
        <f>IF(OR(E97="Nei"),Tabell14[[#This Row],[Plastvekt
(kg)]],0)</f>
        <v>0</v>
      </c>
    </row>
    <row r="98" spans="2:22" ht="12">
      <c r="B98" s="92" t="s">
        <v>22</v>
      </c>
      <c r="C98" s="97"/>
      <c r="D98" s="74"/>
      <c r="E98" s="113"/>
      <c r="F98" s="305"/>
      <c r="G98" s="93"/>
      <c r="H98" s="95">
        <f>Tabell14[[#This Row],[Plastandel
(0-1)]]*Tabell14[[#This Row],[Totalvekt for produktet
(kg)]]</f>
        <v>0</v>
      </c>
      <c r="I98" s="79"/>
      <c r="J98" s="21" t="s">
        <v>22</v>
      </c>
      <c r="K98" s="76" t="s">
        <v>92</v>
      </c>
      <c r="L98" s="108"/>
      <c r="M98" s="17"/>
      <c r="N98" s="81"/>
      <c r="O98" s="76"/>
      <c r="P98" s="108"/>
      <c r="Q98" s="63">
        <f>IF(OR(J98="Ny fossil",J98="Ny biobasert"),Tabell14[[#This Row],[Plastvekt
(kg)]],0)</f>
        <v>0</v>
      </c>
      <c r="R98" s="71">
        <f>IF(OR(J98="Gjenvunnet",J98="Bevart",E98="Ombrukt",E98="Overskudd"),Tabell14[[#This Row],[Plastvekt
(kg)]],0)</f>
        <v>0</v>
      </c>
      <c r="S98" s="71">
        <f>IF(OR(N98="Ja"),Tabell14[[#This Row],[Plastvekt
(kg)]],0)</f>
        <v>0</v>
      </c>
      <c r="T98" s="71">
        <f>IF(OR(N98="Nei"),Tabell14[[#This Row],[Plastvekt
(kg)]],0)</f>
        <v>0</v>
      </c>
      <c r="U98" s="71">
        <f>IF(OR(E98="Ja"),Tabell14[[#This Row],[Plastvekt
(kg)]],0)</f>
        <v>0</v>
      </c>
      <c r="V98" s="71">
        <f>IF(OR(E98="Nei"),Tabell14[[#This Row],[Plastvekt
(kg)]],0)</f>
        <v>0</v>
      </c>
    </row>
    <row r="99" spans="2:22" ht="12">
      <c r="B99" s="92" t="s">
        <v>22</v>
      </c>
      <c r="C99" s="97"/>
      <c r="D99" s="74"/>
      <c r="E99" s="113"/>
      <c r="F99" s="305"/>
      <c r="G99" s="93"/>
      <c r="H99" s="95">
        <f>Tabell14[[#This Row],[Plastandel
(0-1)]]*Tabell14[[#This Row],[Totalvekt for produktet
(kg)]]</f>
        <v>0</v>
      </c>
      <c r="I99" s="79"/>
      <c r="J99" s="21" t="s">
        <v>22</v>
      </c>
      <c r="K99" s="76" t="s">
        <v>92</v>
      </c>
      <c r="L99" s="108"/>
      <c r="M99" s="17"/>
      <c r="N99" s="81"/>
      <c r="O99" s="76"/>
      <c r="P99" s="108"/>
      <c r="Q99" s="63">
        <f>IF(OR(J99="Ny fossil",J99="Ny biobasert"),Tabell14[[#This Row],[Plastvekt
(kg)]],0)</f>
        <v>0</v>
      </c>
      <c r="R99" s="71">
        <f>IF(OR(J99="Gjenvunnet",J99="Bevart",E99="Ombrukt",E99="Overskudd"),Tabell14[[#This Row],[Plastvekt
(kg)]],0)</f>
        <v>0</v>
      </c>
      <c r="S99" s="71">
        <f>IF(OR(N99="Ja"),Tabell14[[#This Row],[Plastvekt
(kg)]],0)</f>
        <v>0</v>
      </c>
      <c r="T99" s="71">
        <f>IF(OR(N99="Nei"),Tabell14[[#This Row],[Plastvekt
(kg)]],0)</f>
        <v>0</v>
      </c>
      <c r="U99" s="71">
        <f>IF(OR(E99="Ja"),Tabell14[[#This Row],[Plastvekt
(kg)]],0)</f>
        <v>0</v>
      </c>
      <c r="V99" s="71">
        <f>IF(OR(E99="Nei"),Tabell14[[#This Row],[Plastvekt
(kg)]],0)</f>
        <v>0</v>
      </c>
    </row>
    <row r="100" spans="2:22" ht="12">
      <c r="B100" s="92" t="s">
        <v>22</v>
      </c>
      <c r="C100" s="97"/>
      <c r="D100" s="74"/>
      <c r="E100" s="113"/>
      <c r="F100" s="305"/>
      <c r="G100" s="93"/>
      <c r="H100" s="95">
        <f>Tabell14[[#This Row],[Plastandel
(0-1)]]*Tabell14[[#This Row],[Totalvekt for produktet
(kg)]]</f>
        <v>0</v>
      </c>
      <c r="I100" s="79"/>
      <c r="J100" s="21" t="s">
        <v>22</v>
      </c>
      <c r="K100" s="76" t="s">
        <v>92</v>
      </c>
      <c r="L100" s="108"/>
      <c r="M100" s="17"/>
      <c r="N100" s="81"/>
      <c r="O100" s="76"/>
      <c r="P100" s="108"/>
      <c r="Q100" s="63">
        <f>IF(OR(J100="Ny fossil",J100="Ny biobasert"),Tabell14[[#This Row],[Plastvekt
(kg)]],0)</f>
        <v>0</v>
      </c>
      <c r="R100" s="71">
        <f>IF(OR(J100="Gjenvunnet",J100="Bevart",E100="Ombrukt",E100="Overskudd"),Tabell14[[#This Row],[Plastvekt
(kg)]],0)</f>
        <v>0</v>
      </c>
      <c r="S100" s="71">
        <f>IF(OR(N100="Ja"),Tabell14[[#This Row],[Plastvekt
(kg)]],0)</f>
        <v>0</v>
      </c>
      <c r="T100" s="71">
        <f>IF(OR(N100="Nei"),Tabell14[[#This Row],[Plastvekt
(kg)]],0)</f>
        <v>0</v>
      </c>
      <c r="U100" s="71">
        <f>IF(OR(E100="Ja"),Tabell14[[#This Row],[Plastvekt
(kg)]],0)</f>
        <v>0</v>
      </c>
      <c r="V100" s="71">
        <f>IF(OR(E100="Nei"),Tabell14[[#This Row],[Plastvekt
(kg)]],0)</f>
        <v>0</v>
      </c>
    </row>
    <row r="101" spans="2:22" ht="12">
      <c r="B101" s="92" t="s">
        <v>22</v>
      </c>
      <c r="C101" s="97"/>
      <c r="D101" s="74"/>
      <c r="E101" s="113"/>
      <c r="F101" s="305"/>
      <c r="G101" s="93"/>
      <c r="H101" s="95">
        <f>Tabell14[[#This Row],[Plastandel
(0-1)]]*Tabell14[[#This Row],[Totalvekt for produktet
(kg)]]</f>
        <v>0</v>
      </c>
      <c r="I101" s="79"/>
      <c r="J101" s="21" t="s">
        <v>22</v>
      </c>
      <c r="K101" s="76" t="s">
        <v>92</v>
      </c>
      <c r="L101" s="108"/>
      <c r="M101" s="17"/>
      <c r="N101" s="81"/>
      <c r="O101" s="76"/>
      <c r="P101" s="108"/>
      <c r="Q101" s="63">
        <f>IF(OR(J101="Ny fossil",J101="Ny biobasert"),Tabell14[[#This Row],[Plastvekt
(kg)]],0)</f>
        <v>0</v>
      </c>
      <c r="R101" s="71">
        <f>IF(OR(J101="Gjenvunnet",J101="Bevart",E101="Ombrukt",E101="Overskudd"),Tabell14[[#This Row],[Plastvekt
(kg)]],0)</f>
        <v>0</v>
      </c>
      <c r="S101" s="71">
        <f>IF(OR(N101="Ja"),Tabell14[[#This Row],[Plastvekt
(kg)]],0)</f>
        <v>0</v>
      </c>
      <c r="T101" s="71">
        <f>IF(OR(N101="Nei"),Tabell14[[#This Row],[Plastvekt
(kg)]],0)</f>
        <v>0</v>
      </c>
      <c r="U101" s="71">
        <f>IF(OR(E101="Ja"),Tabell14[[#This Row],[Plastvekt
(kg)]],0)</f>
        <v>0</v>
      </c>
      <c r="V101" s="71">
        <f>IF(OR(E101="Nei"),Tabell14[[#This Row],[Plastvekt
(kg)]],0)</f>
        <v>0</v>
      </c>
    </row>
    <row r="102" spans="2:22" ht="12">
      <c r="B102" s="92" t="s">
        <v>22</v>
      </c>
      <c r="C102" s="97"/>
      <c r="D102" s="74"/>
      <c r="E102" s="113"/>
      <c r="F102" s="305"/>
      <c r="G102" s="93"/>
      <c r="H102" s="95">
        <f>Tabell14[[#This Row],[Plastandel
(0-1)]]*Tabell14[[#This Row],[Totalvekt for produktet
(kg)]]</f>
        <v>0</v>
      </c>
      <c r="I102" s="79"/>
      <c r="J102" s="21" t="s">
        <v>22</v>
      </c>
      <c r="K102" s="76" t="s">
        <v>92</v>
      </c>
      <c r="L102" s="108"/>
      <c r="M102" s="17"/>
      <c r="N102" s="81"/>
      <c r="O102" s="76"/>
      <c r="P102" s="108"/>
      <c r="Q102" s="63">
        <f>IF(OR(J102="Ny fossil",J102="Ny biobasert"),Tabell14[[#This Row],[Plastvekt
(kg)]],0)</f>
        <v>0</v>
      </c>
      <c r="R102" s="71">
        <f>IF(OR(J102="Gjenvunnet",J102="Bevart",E102="Ombrukt",E102="Overskudd"),Tabell14[[#This Row],[Plastvekt
(kg)]],0)</f>
        <v>0</v>
      </c>
      <c r="S102" s="71">
        <f>IF(OR(N102="Ja"),Tabell14[[#This Row],[Plastvekt
(kg)]],0)</f>
        <v>0</v>
      </c>
      <c r="T102" s="71">
        <f>IF(OR(N102="Nei"),Tabell14[[#This Row],[Plastvekt
(kg)]],0)</f>
        <v>0</v>
      </c>
      <c r="U102" s="71">
        <f>IF(OR(E102="Ja"),Tabell14[[#This Row],[Plastvekt
(kg)]],0)</f>
        <v>0</v>
      </c>
      <c r="V102" s="71">
        <f>IF(OR(E102="Nei"),Tabell14[[#This Row],[Plastvekt
(kg)]],0)</f>
        <v>0</v>
      </c>
    </row>
    <row r="103" spans="2:22" ht="12">
      <c r="B103" s="92" t="s">
        <v>22</v>
      </c>
      <c r="C103" s="97"/>
      <c r="D103" s="74"/>
      <c r="E103" s="113"/>
      <c r="F103" s="305"/>
      <c r="G103" s="93"/>
      <c r="H103" s="95">
        <f>Tabell14[[#This Row],[Plastandel
(0-1)]]*Tabell14[[#This Row],[Totalvekt for produktet
(kg)]]</f>
        <v>0</v>
      </c>
      <c r="I103" s="79"/>
      <c r="J103" s="21" t="s">
        <v>22</v>
      </c>
      <c r="K103" s="76" t="s">
        <v>92</v>
      </c>
      <c r="L103" s="108"/>
      <c r="M103" s="17"/>
      <c r="N103" s="81"/>
      <c r="O103" s="76"/>
      <c r="P103" s="108"/>
      <c r="Q103" s="63">
        <f>IF(OR(J103="Ny fossil",J103="Ny biobasert"),Tabell14[[#This Row],[Plastvekt
(kg)]],0)</f>
        <v>0</v>
      </c>
      <c r="R103" s="71">
        <f>IF(OR(J103="Gjenvunnet",J103="Bevart",E103="Ombrukt",E103="Overskudd"),Tabell14[[#This Row],[Plastvekt
(kg)]],0)</f>
        <v>0</v>
      </c>
      <c r="S103" s="71">
        <f>IF(OR(N103="Ja"),Tabell14[[#This Row],[Plastvekt
(kg)]],0)</f>
        <v>0</v>
      </c>
      <c r="T103" s="71">
        <f>IF(OR(N103="Nei"),Tabell14[[#This Row],[Plastvekt
(kg)]],0)</f>
        <v>0</v>
      </c>
      <c r="U103" s="71">
        <f>IF(OR(E103="Ja"),Tabell14[[#This Row],[Plastvekt
(kg)]],0)</f>
        <v>0</v>
      </c>
      <c r="V103" s="71">
        <f>IF(OR(E103="Nei"),Tabell14[[#This Row],[Plastvekt
(kg)]],0)</f>
        <v>0</v>
      </c>
    </row>
    <row r="104" spans="2:22" ht="12">
      <c r="B104" s="92" t="s">
        <v>22</v>
      </c>
      <c r="C104" s="97"/>
      <c r="D104" s="74"/>
      <c r="E104" s="113"/>
      <c r="F104" s="305"/>
      <c r="G104" s="93"/>
      <c r="H104" s="95">
        <f>Tabell14[[#This Row],[Plastandel
(0-1)]]*Tabell14[[#This Row],[Totalvekt for produktet
(kg)]]</f>
        <v>0</v>
      </c>
      <c r="I104" s="79"/>
      <c r="J104" s="21" t="s">
        <v>22</v>
      </c>
      <c r="K104" s="76" t="s">
        <v>92</v>
      </c>
      <c r="L104" s="108"/>
      <c r="M104" s="17"/>
      <c r="N104" s="81"/>
      <c r="O104" s="76"/>
      <c r="P104" s="108"/>
      <c r="Q104" s="63">
        <f>IF(OR(J104="Ny fossil",J104="Ny biobasert"),Tabell14[[#This Row],[Plastvekt
(kg)]],0)</f>
        <v>0</v>
      </c>
      <c r="R104" s="71">
        <f>IF(OR(J104="Gjenvunnet",J104="Bevart",E104="Ombrukt",E104="Overskudd"),Tabell14[[#This Row],[Plastvekt
(kg)]],0)</f>
        <v>0</v>
      </c>
      <c r="S104" s="71">
        <f>IF(OR(N104="Ja"),Tabell14[[#This Row],[Plastvekt
(kg)]],0)</f>
        <v>0</v>
      </c>
      <c r="T104" s="71">
        <f>IF(OR(N104="Nei"),Tabell14[[#This Row],[Plastvekt
(kg)]],0)</f>
        <v>0</v>
      </c>
      <c r="U104" s="71">
        <f>IF(OR(E104="Ja"),Tabell14[[#This Row],[Plastvekt
(kg)]],0)</f>
        <v>0</v>
      </c>
      <c r="V104" s="71">
        <f>IF(OR(E104="Nei"),Tabell14[[#This Row],[Plastvekt
(kg)]],0)</f>
        <v>0</v>
      </c>
    </row>
    <row r="105" spans="2:22" ht="12">
      <c r="B105" s="92" t="s">
        <v>22</v>
      </c>
      <c r="C105" s="97"/>
      <c r="D105" s="74"/>
      <c r="E105" s="113"/>
      <c r="F105" s="305"/>
      <c r="G105" s="93"/>
      <c r="H105" s="95">
        <f>Tabell14[[#This Row],[Plastandel
(0-1)]]*Tabell14[[#This Row],[Totalvekt for produktet
(kg)]]</f>
        <v>0</v>
      </c>
      <c r="I105" s="79"/>
      <c r="J105" s="21" t="s">
        <v>22</v>
      </c>
      <c r="K105" s="76" t="s">
        <v>92</v>
      </c>
      <c r="L105" s="108"/>
      <c r="M105" s="17"/>
      <c r="N105" s="81"/>
      <c r="O105" s="76"/>
      <c r="P105" s="108"/>
      <c r="Q105" s="63">
        <f>IF(OR(J105="Ny fossil",J105="Ny biobasert"),Tabell14[[#This Row],[Plastvekt
(kg)]],0)</f>
        <v>0</v>
      </c>
      <c r="R105" s="71">
        <f>IF(OR(J105="Gjenvunnet",J105="Bevart",E105="Ombrukt",E105="Overskudd"),Tabell14[[#This Row],[Plastvekt
(kg)]],0)</f>
        <v>0</v>
      </c>
      <c r="S105" s="71">
        <f>IF(OR(N105="Ja"),Tabell14[[#This Row],[Plastvekt
(kg)]],0)</f>
        <v>0</v>
      </c>
      <c r="T105" s="71">
        <f>IF(OR(N105="Nei"),Tabell14[[#This Row],[Plastvekt
(kg)]],0)</f>
        <v>0</v>
      </c>
      <c r="U105" s="71">
        <f>IF(OR(E105="Ja"),Tabell14[[#This Row],[Plastvekt
(kg)]],0)</f>
        <v>0</v>
      </c>
      <c r="V105" s="71">
        <f>IF(OR(E105="Nei"),Tabell14[[#This Row],[Plastvekt
(kg)]],0)</f>
        <v>0</v>
      </c>
    </row>
    <row r="106" spans="2:22" ht="12">
      <c r="B106" s="92" t="s">
        <v>22</v>
      </c>
      <c r="C106" s="97"/>
      <c r="D106" s="74"/>
      <c r="E106" s="113"/>
      <c r="F106" s="305"/>
      <c r="G106" s="93"/>
      <c r="H106" s="95">
        <f>Tabell14[[#This Row],[Plastandel
(0-1)]]*Tabell14[[#This Row],[Totalvekt for produktet
(kg)]]</f>
        <v>0</v>
      </c>
      <c r="I106" s="79"/>
      <c r="J106" s="21" t="s">
        <v>22</v>
      </c>
      <c r="K106" s="76" t="s">
        <v>92</v>
      </c>
      <c r="L106" s="108"/>
      <c r="M106" s="17"/>
      <c r="N106" s="81"/>
      <c r="O106" s="76"/>
      <c r="P106" s="108"/>
      <c r="Q106" s="63">
        <f>IF(OR(J106="Ny fossil",J106="Ny biobasert"),Tabell14[[#This Row],[Plastvekt
(kg)]],0)</f>
        <v>0</v>
      </c>
      <c r="R106" s="71">
        <f>IF(OR(J106="Gjenvunnet",J106="Bevart",E106="Ombrukt",E106="Overskudd"),Tabell14[[#This Row],[Plastvekt
(kg)]],0)</f>
        <v>0</v>
      </c>
      <c r="S106" s="71">
        <f>IF(OR(N106="Ja"),Tabell14[[#This Row],[Plastvekt
(kg)]],0)</f>
        <v>0</v>
      </c>
      <c r="T106" s="71">
        <f>IF(OR(N106="Nei"),Tabell14[[#This Row],[Plastvekt
(kg)]],0)</f>
        <v>0</v>
      </c>
      <c r="U106" s="71">
        <f>IF(OR(E106="Ja"),Tabell14[[#This Row],[Plastvekt
(kg)]],0)</f>
        <v>0</v>
      </c>
      <c r="V106" s="71">
        <f>IF(OR(E106="Nei"),Tabell14[[#This Row],[Plastvekt
(kg)]],0)</f>
        <v>0</v>
      </c>
    </row>
    <row r="107" spans="2:22" ht="12">
      <c r="B107" s="92" t="s">
        <v>22</v>
      </c>
      <c r="C107" s="97"/>
      <c r="D107" s="74"/>
      <c r="E107" s="113"/>
      <c r="F107" s="305"/>
      <c r="G107" s="93"/>
      <c r="H107" s="95">
        <f>Tabell14[[#This Row],[Plastandel
(0-1)]]*Tabell14[[#This Row],[Totalvekt for produktet
(kg)]]</f>
        <v>0</v>
      </c>
      <c r="I107" s="79"/>
      <c r="J107" s="21" t="s">
        <v>22</v>
      </c>
      <c r="K107" s="76" t="s">
        <v>92</v>
      </c>
      <c r="L107" s="108"/>
      <c r="M107" s="17"/>
      <c r="N107" s="81"/>
      <c r="O107" s="76"/>
      <c r="P107" s="108"/>
      <c r="Q107" s="63">
        <f>IF(OR(J107="Ny fossil",J107="Ny biobasert"),Tabell14[[#This Row],[Plastvekt
(kg)]],0)</f>
        <v>0</v>
      </c>
      <c r="R107" s="71">
        <f>IF(OR(J107="Gjenvunnet",J107="Bevart",E107="Ombrukt",E107="Overskudd"),Tabell14[[#This Row],[Plastvekt
(kg)]],0)</f>
        <v>0</v>
      </c>
      <c r="S107" s="71">
        <f>IF(OR(N107="Ja"),Tabell14[[#This Row],[Plastvekt
(kg)]],0)</f>
        <v>0</v>
      </c>
      <c r="T107" s="71">
        <f>IF(OR(N107="Nei"),Tabell14[[#This Row],[Plastvekt
(kg)]],0)</f>
        <v>0</v>
      </c>
      <c r="U107" s="71">
        <f>IF(OR(E107="Ja"),Tabell14[[#This Row],[Plastvekt
(kg)]],0)</f>
        <v>0</v>
      </c>
      <c r="V107" s="71">
        <f>IF(OR(E107="Nei"),Tabell14[[#This Row],[Plastvekt
(kg)]],0)</f>
        <v>0</v>
      </c>
    </row>
    <row r="108" spans="2:22" ht="12">
      <c r="B108" s="92" t="s">
        <v>22</v>
      </c>
      <c r="C108" s="97"/>
      <c r="D108" s="74"/>
      <c r="E108" s="113"/>
      <c r="F108" s="305"/>
      <c r="G108" s="93"/>
      <c r="H108" s="95">
        <f>Tabell14[[#This Row],[Plastandel
(0-1)]]*Tabell14[[#This Row],[Totalvekt for produktet
(kg)]]</f>
        <v>0</v>
      </c>
      <c r="I108" s="79"/>
      <c r="J108" s="21" t="s">
        <v>22</v>
      </c>
      <c r="K108" s="76" t="s">
        <v>92</v>
      </c>
      <c r="L108" s="108"/>
      <c r="M108" s="17"/>
      <c r="N108" s="81"/>
      <c r="O108" s="76"/>
      <c r="P108" s="108"/>
      <c r="Q108" s="63">
        <f>IF(OR(J108="Ny fossil",J108="Ny biobasert"),Tabell14[[#This Row],[Plastvekt
(kg)]],0)</f>
        <v>0</v>
      </c>
      <c r="R108" s="71">
        <f>IF(OR(J108="Gjenvunnet",J108="Bevart",E108="Ombrukt",E108="Overskudd"),Tabell14[[#This Row],[Plastvekt
(kg)]],0)</f>
        <v>0</v>
      </c>
      <c r="S108" s="71">
        <f>IF(OR(N108="Ja"),Tabell14[[#This Row],[Plastvekt
(kg)]],0)</f>
        <v>0</v>
      </c>
      <c r="T108" s="71">
        <f>IF(OR(N108="Nei"),Tabell14[[#This Row],[Plastvekt
(kg)]],0)</f>
        <v>0</v>
      </c>
      <c r="U108" s="71">
        <f>IF(OR(E108="Ja"),Tabell14[[#This Row],[Plastvekt
(kg)]],0)</f>
        <v>0</v>
      </c>
      <c r="V108" s="71">
        <f>IF(OR(E108="Nei"),Tabell14[[#This Row],[Plastvekt
(kg)]],0)</f>
        <v>0</v>
      </c>
    </row>
    <row r="109" spans="2:22" ht="12">
      <c r="B109" s="92" t="s">
        <v>22</v>
      </c>
      <c r="C109" s="97"/>
      <c r="D109" s="74"/>
      <c r="E109" s="113"/>
      <c r="F109" s="305"/>
      <c r="G109" s="93"/>
      <c r="H109" s="95">
        <f>Tabell14[[#This Row],[Plastandel
(0-1)]]*Tabell14[[#This Row],[Totalvekt for produktet
(kg)]]</f>
        <v>0</v>
      </c>
      <c r="I109" s="79"/>
      <c r="J109" s="21" t="s">
        <v>22</v>
      </c>
      <c r="K109" s="76" t="s">
        <v>92</v>
      </c>
      <c r="L109" s="108"/>
      <c r="M109" s="17"/>
      <c r="N109" s="81"/>
      <c r="O109" s="76"/>
      <c r="P109" s="108"/>
      <c r="Q109" s="63">
        <f>IF(OR(J109="Ny fossil",J109="Ny biobasert"),Tabell14[[#This Row],[Plastvekt
(kg)]],0)</f>
        <v>0</v>
      </c>
      <c r="R109" s="71">
        <f>IF(OR(J109="Gjenvunnet",J109="Bevart",E109="Ombrukt",E109="Overskudd"),Tabell14[[#This Row],[Plastvekt
(kg)]],0)</f>
        <v>0</v>
      </c>
      <c r="S109" s="71">
        <f>IF(OR(N109="Ja"),Tabell14[[#This Row],[Plastvekt
(kg)]],0)</f>
        <v>0</v>
      </c>
      <c r="T109" s="71">
        <f>IF(OR(N109="Nei"),Tabell14[[#This Row],[Plastvekt
(kg)]],0)</f>
        <v>0</v>
      </c>
      <c r="U109" s="71">
        <f>IF(OR(E109="Ja"),Tabell14[[#This Row],[Plastvekt
(kg)]],0)</f>
        <v>0</v>
      </c>
      <c r="V109" s="71">
        <f>IF(OR(E109="Nei"),Tabell14[[#This Row],[Plastvekt
(kg)]],0)</f>
        <v>0</v>
      </c>
    </row>
    <row r="110" spans="2:22" ht="12">
      <c r="B110" s="92" t="s">
        <v>22</v>
      </c>
      <c r="C110" s="97"/>
      <c r="D110" s="74"/>
      <c r="E110" s="113"/>
      <c r="F110" s="305"/>
      <c r="G110" s="93"/>
      <c r="H110" s="95">
        <f>Tabell14[[#This Row],[Plastandel
(0-1)]]*Tabell14[[#This Row],[Totalvekt for produktet
(kg)]]</f>
        <v>0</v>
      </c>
      <c r="I110" s="79"/>
      <c r="J110" s="21" t="s">
        <v>22</v>
      </c>
      <c r="K110" s="76" t="s">
        <v>92</v>
      </c>
      <c r="L110" s="108"/>
      <c r="M110" s="17"/>
      <c r="N110" s="81"/>
      <c r="O110" s="76"/>
      <c r="P110" s="108"/>
      <c r="Q110" s="63">
        <f>IF(OR(J110="Ny fossil",J110="Ny biobasert"),Tabell14[[#This Row],[Plastvekt
(kg)]],0)</f>
        <v>0</v>
      </c>
      <c r="R110" s="71">
        <f>IF(OR(J110="Gjenvunnet",J110="Bevart",E110="Ombrukt",E110="Overskudd"),Tabell14[[#This Row],[Plastvekt
(kg)]],0)</f>
        <v>0</v>
      </c>
      <c r="S110" s="71">
        <f>IF(OR(N110="Ja"),Tabell14[[#This Row],[Plastvekt
(kg)]],0)</f>
        <v>0</v>
      </c>
      <c r="T110" s="71">
        <f>IF(OR(N110="Nei"),Tabell14[[#This Row],[Plastvekt
(kg)]],0)</f>
        <v>0</v>
      </c>
      <c r="U110" s="71">
        <f>IF(OR(E110="Ja"),Tabell14[[#This Row],[Plastvekt
(kg)]],0)</f>
        <v>0</v>
      </c>
      <c r="V110" s="71">
        <f>IF(OR(E110="Nei"),Tabell14[[#This Row],[Plastvekt
(kg)]],0)</f>
        <v>0</v>
      </c>
    </row>
    <row r="111" spans="2:22" ht="12">
      <c r="B111" s="92" t="s">
        <v>22</v>
      </c>
      <c r="C111" s="97"/>
      <c r="D111" s="74"/>
      <c r="E111" s="113"/>
      <c r="F111" s="305"/>
      <c r="G111" s="93"/>
      <c r="H111" s="95">
        <f>Tabell14[[#This Row],[Plastandel
(0-1)]]*Tabell14[[#This Row],[Totalvekt for produktet
(kg)]]</f>
        <v>0</v>
      </c>
      <c r="I111" s="79"/>
      <c r="J111" s="21" t="s">
        <v>22</v>
      </c>
      <c r="K111" s="76" t="s">
        <v>92</v>
      </c>
      <c r="L111" s="108"/>
      <c r="M111" s="17"/>
      <c r="N111" s="81"/>
      <c r="O111" s="76"/>
      <c r="P111" s="108"/>
      <c r="Q111" s="63">
        <f>IF(OR(J111="Ny fossil",J111="Ny biobasert"),Tabell14[[#This Row],[Plastvekt
(kg)]],0)</f>
        <v>0</v>
      </c>
      <c r="R111" s="71">
        <f>IF(OR(J111="Gjenvunnet",J111="Bevart",E111="Ombrukt",E111="Overskudd"),Tabell14[[#This Row],[Plastvekt
(kg)]],0)</f>
        <v>0</v>
      </c>
      <c r="S111" s="71">
        <f>IF(OR(N111="Ja"),Tabell14[[#This Row],[Plastvekt
(kg)]],0)</f>
        <v>0</v>
      </c>
      <c r="T111" s="71">
        <f>IF(OR(N111="Nei"),Tabell14[[#This Row],[Plastvekt
(kg)]],0)</f>
        <v>0</v>
      </c>
      <c r="U111" s="71">
        <f>IF(OR(E111="Ja"),Tabell14[[#This Row],[Plastvekt
(kg)]],0)</f>
        <v>0</v>
      </c>
      <c r="V111" s="71">
        <f>IF(OR(E111="Nei"),Tabell14[[#This Row],[Plastvekt
(kg)]],0)</f>
        <v>0</v>
      </c>
    </row>
    <row r="112" spans="2:22" ht="12">
      <c r="B112" s="92" t="s">
        <v>22</v>
      </c>
      <c r="C112" s="97"/>
      <c r="D112" s="74"/>
      <c r="E112" s="113"/>
      <c r="F112" s="305"/>
      <c r="G112" s="93"/>
      <c r="H112" s="95">
        <f>Tabell14[[#This Row],[Plastandel
(0-1)]]*Tabell14[[#This Row],[Totalvekt for produktet
(kg)]]</f>
        <v>0</v>
      </c>
      <c r="I112" s="79"/>
      <c r="J112" s="21" t="s">
        <v>22</v>
      </c>
      <c r="K112" s="76" t="s">
        <v>92</v>
      </c>
      <c r="L112" s="108"/>
      <c r="M112" s="17"/>
      <c r="N112" s="81"/>
      <c r="O112" s="76"/>
      <c r="P112" s="108"/>
      <c r="Q112" s="63">
        <f>IF(OR(J112="Ny fossil",J112="Ny biobasert"),Tabell14[[#This Row],[Plastvekt
(kg)]],0)</f>
        <v>0</v>
      </c>
      <c r="R112" s="71">
        <f>IF(OR(J112="Gjenvunnet",J112="Bevart",E112="Ombrukt",E112="Overskudd"),Tabell14[[#This Row],[Plastvekt
(kg)]],0)</f>
        <v>0</v>
      </c>
      <c r="S112" s="71">
        <f>IF(OR(N112="Ja"),Tabell14[[#This Row],[Plastvekt
(kg)]],0)</f>
        <v>0</v>
      </c>
      <c r="T112" s="71">
        <f>IF(OR(N112="Nei"),Tabell14[[#This Row],[Plastvekt
(kg)]],0)</f>
        <v>0</v>
      </c>
      <c r="U112" s="71">
        <f>IF(OR(E112="Ja"),Tabell14[[#This Row],[Plastvekt
(kg)]],0)</f>
        <v>0</v>
      </c>
      <c r="V112" s="71">
        <f>IF(OR(E112="Nei"),Tabell14[[#This Row],[Plastvekt
(kg)]],0)</f>
        <v>0</v>
      </c>
    </row>
    <row r="113" spans="2:22" ht="12">
      <c r="B113" s="92" t="s">
        <v>22</v>
      </c>
      <c r="C113" s="97"/>
      <c r="D113" s="74"/>
      <c r="E113" s="113"/>
      <c r="F113" s="305"/>
      <c r="G113" s="93"/>
      <c r="H113" s="95">
        <f>Tabell14[[#This Row],[Plastandel
(0-1)]]*Tabell14[[#This Row],[Totalvekt for produktet
(kg)]]</f>
        <v>0</v>
      </c>
      <c r="I113" s="79"/>
      <c r="J113" s="21" t="s">
        <v>22</v>
      </c>
      <c r="K113" s="76" t="s">
        <v>92</v>
      </c>
      <c r="L113" s="108"/>
      <c r="M113" s="17"/>
      <c r="N113" s="81"/>
      <c r="O113" s="76"/>
      <c r="P113" s="108"/>
      <c r="Q113" s="63">
        <f>IF(OR(J113="Ny fossil",J113="Ny biobasert"),Tabell14[[#This Row],[Plastvekt
(kg)]],0)</f>
        <v>0</v>
      </c>
      <c r="R113" s="71">
        <f>IF(OR(J113="Gjenvunnet",J113="Bevart",E113="Ombrukt",E113="Overskudd"),Tabell14[[#This Row],[Plastvekt
(kg)]],0)</f>
        <v>0</v>
      </c>
      <c r="S113" s="71">
        <f>IF(OR(N113="Ja"),Tabell14[[#This Row],[Plastvekt
(kg)]],0)</f>
        <v>0</v>
      </c>
      <c r="T113" s="71">
        <f>IF(OR(N113="Nei"),Tabell14[[#This Row],[Plastvekt
(kg)]],0)</f>
        <v>0</v>
      </c>
      <c r="U113" s="71">
        <f>IF(OR(E113="Ja"),Tabell14[[#This Row],[Plastvekt
(kg)]],0)</f>
        <v>0</v>
      </c>
      <c r="V113" s="71">
        <f>IF(OR(E113="Nei"),Tabell14[[#This Row],[Plastvekt
(kg)]],0)</f>
        <v>0</v>
      </c>
    </row>
    <row r="114" spans="2:22" ht="12">
      <c r="B114" s="92" t="s">
        <v>22</v>
      </c>
      <c r="C114" s="97"/>
      <c r="D114" s="74"/>
      <c r="E114" s="113"/>
      <c r="F114" s="305"/>
      <c r="G114" s="93"/>
      <c r="H114" s="95">
        <f>Tabell14[[#This Row],[Plastandel
(0-1)]]*Tabell14[[#This Row],[Totalvekt for produktet
(kg)]]</f>
        <v>0</v>
      </c>
      <c r="I114" s="79"/>
      <c r="J114" s="21" t="s">
        <v>22</v>
      </c>
      <c r="K114" s="76" t="s">
        <v>92</v>
      </c>
      <c r="L114" s="108"/>
      <c r="M114" s="17"/>
      <c r="N114" s="81"/>
      <c r="O114" s="76"/>
      <c r="P114" s="108"/>
      <c r="Q114" s="63">
        <f>IF(OR(J114="Ny fossil",J114="Ny biobasert"),Tabell14[[#This Row],[Plastvekt
(kg)]],0)</f>
        <v>0</v>
      </c>
      <c r="R114" s="71">
        <f>IF(OR(J114="Gjenvunnet",J114="Bevart",E114="Ombrukt",E114="Overskudd"),Tabell14[[#This Row],[Plastvekt
(kg)]],0)</f>
        <v>0</v>
      </c>
      <c r="S114" s="71">
        <f>IF(OR(N114="Ja"),Tabell14[[#This Row],[Plastvekt
(kg)]],0)</f>
        <v>0</v>
      </c>
      <c r="T114" s="71">
        <f>IF(OR(N114="Nei"),Tabell14[[#This Row],[Plastvekt
(kg)]],0)</f>
        <v>0</v>
      </c>
      <c r="U114" s="71">
        <f>IF(OR(E114="Ja"),Tabell14[[#This Row],[Plastvekt
(kg)]],0)</f>
        <v>0</v>
      </c>
      <c r="V114" s="71">
        <f>IF(OR(E114="Nei"),Tabell14[[#This Row],[Plastvekt
(kg)]],0)</f>
        <v>0</v>
      </c>
    </row>
    <row r="115" spans="2:22" ht="12">
      <c r="B115" s="92" t="s">
        <v>22</v>
      </c>
      <c r="C115" s="97"/>
      <c r="D115" s="74"/>
      <c r="E115" s="113"/>
      <c r="F115" s="305"/>
      <c r="G115" s="93"/>
      <c r="H115" s="95">
        <f>Tabell14[[#This Row],[Plastandel
(0-1)]]*Tabell14[[#This Row],[Totalvekt for produktet
(kg)]]</f>
        <v>0</v>
      </c>
      <c r="I115" s="79"/>
      <c r="J115" s="21" t="s">
        <v>22</v>
      </c>
      <c r="K115" s="76" t="s">
        <v>92</v>
      </c>
      <c r="L115" s="108"/>
      <c r="M115" s="17"/>
      <c r="N115" s="81"/>
      <c r="O115" s="76"/>
      <c r="P115" s="108"/>
      <c r="Q115" s="63">
        <f>IF(OR(J115="Ny fossil",J115="Ny biobasert"),Tabell14[[#This Row],[Plastvekt
(kg)]],0)</f>
        <v>0</v>
      </c>
      <c r="R115" s="71">
        <f>IF(OR(J115="Gjenvunnet",J115="Bevart",E115="Ombrukt",E115="Overskudd"),Tabell14[[#This Row],[Plastvekt
(kg)]],0)</f>
        <v>0</v>
      </c>
      <c r="S115" s="71">
        <f>IF(OR(N115="Ja"),Tabell14[[#This Row],[Plastvekt
(kg)]],0)</f>
        <v>0</v>
      </c>
      <c r="T115" s="71">
        <f>IF(OR(N115="Nei"),Tabell14[[#This Row],[Plastvekt
(kg)]],0)</f>
        <v>0</v>
      </c>
      <c r="U115" s="71">
        <f>IF(OR(E115="Ja"),Tabell14[[#This Row],[Plastvekt
(kg)]],0)</f>
        <v>0</v>
      </c>
      <c r="V115" s="71">
        <f>IF(OR(E115="Nei"),Tabell14[[#This Row],[Plastvekt
(kg)]],0)</f>
        <v>0</v>
      </c>
    </row>
    <row r="116" spans="2:22" ht="12">
      <c r="B116" s="92" t="s">
        <v>22</v>
      </c>
      <c r="C116" s="97"/>
      <c r="D116" s="74"/>
      <c r="E116" s="113"/>
      <c r="F116" s="305"/>
      <c r="G116" s="93"/>
      <c r="H116" s="95">
        <f>Tabell14[[#This Row],[Plastandel
(0-1)]]*Tabell14[[#This Row],[Totalvekt for produktet
(kg)]]</f>
        <v>0</v>
      </c>
      <c r="I116" s="79"/>
      <c r="J116" s="21" t="s">
        <v>22</v>
      </c>
      <c r="K116" s="76" t="s">
        <v>92</v>
      </c>
      <c r="L116" s="108"/>
      <c r="M116" s="17"/>
      <c r="N116" s="81"/>
      <c r="O116" s="76"/>
      <c r="P116" s="108"/>
      <c r="Q116" s="63">
        <f>IF(OR(J116="Ny fossil",J116="Ny biobasert"),Tabell14[[#This Row],[Plastvekt
(kg)]],0)</f>
        <v>0</v>
      </c>
      <c r="R116" s="71">
        <f>IF(OR(J116="Gjenvunnet",J116="Bevart",E116="Ombrukt",E116="Overskudd"),Tabell14[[#This Row],[Plastvekt
(kg)]],0)</f>
        <v>0</v>
      </c>
      <c r="S116" s="71">
        <f>IF(OR(N116="Ja"),Tabell14[[#This Row],[Plastvekt
(kg)]],0)</f>
        <v>0</v>
      </c>
      <c r="T116" s="71">
        <f>IF(OR(N116="Nei"),Tabell14[[#This Row],[Plastvekt
(kg)]],0)</f>
        <v>0</v>
      </c>
      <c r="U116" s="71">
        <f>IF(OR(E116="Ja"),Tabell14[[#This Row],[Plastvekt
(kg)]],0)</f>
        <v>0</v>
      </c>
      <c r="V116" s="71">
        <f>IF(OR(E116="Nei"),Tabell14[[#This Row],[Plastvekt
(kg)]],0)</f>
        <v>0</v>
      </c>
    </row>
    <row r="117" spans="2:22" ht="12">
      <c r="B117" s="92" t="s">
        <v>22</v>
      </c>
      <c r="C117" s="97"/>
      <c r="D117" s="74"/>
      <c r="E117" s="113"/>
      <c r="F117" s="305"/>
      <c r="G117" s="93"/>
      <c r="H117" s="95">
        <f>Tabell14[[#This Row],[Plastandel
(0-1)]]*Tabell14[[#This Row],[Totalvekt for produktet
(kg)]]</f>
        <v>0</v>
      </c>
      <c r="I117" s="79"/>
      <c r="J117" s="21" t="s">
        <v>22</v>
      </c>
      <c r="K117" s="76" t="s">
        <v>92</v>
      </c>
      <c r="L117" s="108"/>
      <c r="M117" s="17"/>
      <c r="N117" s="81"/>
      <c r="O117" s="76"/>
      <c r="P117" s="108"/>
      <c r="Q117" s="63">
        <f>IF(OR(J117="Ny fossil",J117="Ny biobasert"),Tabell14[[#This Row],[Plastvekt
(kg)]],0)</f>
        <v>0</v>
      </c>
      <c r="R117" s="71">
        <f>IF(OR(J117="Gjenvunnet",J117="Bevart",E117="Ombrukt",E117="Overskudd"),Tabell14[[#This Row],[Plastvekt
(kg)]],0)</f>
        <v>0</v>
      </c>
      <c r="S117" s="71">
        <f>IF(OR(N117="Ja"),Tabell14[[#This Row],[Plastvekt
(kg)]],0)</f>
        <v>0</v>
      </c>
      <c r="T117" s="71">
        <f>IF(OR(N117="Nei"),Tabell14[[#This Row],[Plastvekt
(kg)]],0)</f>
        <v>0</v>
      </c>
      <c r="U117" s="71">
        <f>IF(OR(E117="Ja"),Tabell14[[#This Row],[Plastvekt
(kg)]],0)</f>
        <v>0</v>
      </c>
      <c r="V117" s="71">
        <f>IF(OR(E117="Nei"),Tabell14[[#This Row],[Plastvekt
(kg)]],0)</f>
        <v>0</v>
      </c>
    </row>
    <row r="118" spans="2:22" ht="12">
      <c r="B118" s="92" t="s">
        <v>22</v>
      </c>
      <c r="C118" s="97"/>
      <c r="D118" s="74"/>
      <c r="E118" s="113"/>
      <c r="F118" s="305"/>
      <c r="G118" s="93"/>
      <c r="H118" s="95">
        <f>Tabell14[[#This Row],[Plastandel
(0-1)]]*Tabell14[[#This Row],[Totalvekt for produktet
(kg)]]</f>
        <v>0</v>
      </c>
      <c r="I118" s="79"/>
      <c r="J118" s="21" t="s">
        <v>22</v>
      </c>
      <c r="K118" s="76" t="s">
        <v>92</v>
      </c>
      <c r="L118" s="108"/>
      <c r="M118" s="17"/>
      <c r="N118" s="81"/>
      <c r="O118" s="76"/>
      <c r="P118" s="108"/>
      <c r="Q118" s="63">
        <f>IF(OR(J118="Ny fossil",J118="Ny biobasert"),Tabell14[[#This Row],[Plastvekt
(kg)]],0)</f>
        <v>0</v>
      </c>
      <c r="R118" s="71">
        <f>IF(OR(J118="Gjenvunnet",J118="Bevart",E118="Ombrukt",E118="Overskudd"),Tabell14[[#This Row],[Plastvekt
(kg)]],0)</f>
        <v>0</v>
      </c>
      <c r="S118" s="71">
        <f>IF(OR(N118="Ja"),Tabell14[[#This Row],[Plastvekt
(kg)]],0)</f>
        <v>0</v>
      </c>
      <c r="T118" s="71">
        <f>IF(OR(N118="Nei"),Tabell14[[#This Row],[Plastvekt
(kg)]],0)</f>
        <v>0</v>
      </c>
      <c r="U118" s="71">
        <f>IF(OR(E118="Ja"),Tabell14[[#This Row],[Plastvekt
(kg)]],0)</f>
        <v>0</v>
      </c>
      <c r="V118" s="71">
        <f>IF(OR(E118="Nei"),Tabell14[[#This Row],[Plastvekt
(kg)]],0)</f>
        <v>0</v>
      </c>
    </row>
    <row r="119" spans="2:22" ht="12">
      <c r="B119" s="92" t="s">
        <v>22</v>
      </c>
      <c r="C119" s="97"/>
      <c r="D119" s="74"/>
      <c r="E119" s="113"/>
      <c r="F119" s="305"/>
      <c r="G119" s="93"/>
      <c r="H119" s="95">
        <f>Tabell14[[#This Row],[Plastandel
(0-1)]]*Tabell14[[#This Row],[Totalvekt for produktet
(kg)]]</f>
        <v>0</v>
      </c>
      <c r="I119" s="79"/>
      <c r="J119" s="21" t="s">
        <v>22</v>
      </c>
      <c r="K119" s="76" t="s">
        <v>92</v>
      </c>
      <c r="L119" s="108"/>
      <c r="M119" s="17"/>
      <c r="N119" s="81"/>
      <c r="O119" s="76"/>
      <c r="P119" s="108"/>
      <c r="Q119" s="63">
        <f>IF(OR(J119="Ny fossil",J119="Ny biobasert"),Tabell14[[#This Row],[Plastvekt
(kg)]],0)</f>
        <v>0</v>
      </c>
      <c r="R119" s="71">
        <f>IF(OR(J119="Gjenvunnet",J119="Bevart",E119="Ombrukt",E119="Overskudd"),Tabell14[[#This Row],[Plastvekt
(kg)]],0)</f>
        <v>0</v>
      </c>
      <c r="S119" s="71">
        <f>IF(OR(N119="Ja"),Tabell14[[#This Row],[Plastvekt
(kg)]],0)</f>
        <v>0</v>
      </c>
      <c r="T119" s="71">
        <f>IF(OR(N119="Nei"),Tabell14[[#This Row],[Plastvekt
(kg)]],0)</f>
        <v>0</v>
      </c>
      <c r="U119" s="71">
        <f>IF(OR(E119="Ja"),Tabell14[[#This Row],[Plastvekt
(kg)]],0)</f>
        <v>0</v>
      </c>
      <c r="V119" s="71">
        <f>IF(OR(E119="Nei"),Tabell14[[#This Row],[Plastvekt
(kg)]],0)</f>
        <v>0</v>
      </c>
    </row>
    <row r="120" spans="2:22" ht="12">
      <c r="B120" s="92" t="s">
        <v>22</v>
      </c>
      <c r="C120" s="97"/>
      <c r="D120" s="74"/>
      <c r="E120" s="113"/>
      <c r="F120" s="305"/>
      <c r="G120" s="93"/>
      <c r="H120" s="95">
        <f>Tabell14[[#This Row],[Plastandel
(0-1)]]*Tabell14[[#This Row],[Totalvekt for produktet
(kg)]]</f>
        <v>0</v>
      </c>
      <c r="I120" s="79"/>
      <c r="J120" s="21" t="s">
        <v>22</v>
      </c>
      <c r="K120" s="76" t="s">
        <v>92</v>
      </c>
      <c r="L120" s="108"/>
      <c r="M120" s="17"/>
      <c r="N120" s="81"/>
      <c r="O120" s="76"/>
      <c r="P120" s="108"/>
      <c r="Q120" s="63">
        <f>IF(OR(J120="Ny fossil",J120="Ny biobasert"),Tabell14[[#This Row],[Plastvekt
(kg)]],0)</f>
        <v>0</v>
      </c>
      <c r="R120" s="71">
        <f>IF(OR(J120="Gjenvunnet",J120="Bevart",E120="Ombrukt",E120="Overskudd"),Tabell14[[#This Row],[Plastvekt
(kg)]],0)</f>
        <v>0</v>
      </c>
      <c r="S120" s="71">
        <f>IF(OR(N120="Ja"),Tabell14[[#This Row],[Plastvekt
(kg)]],0)</f>
        <v>0</v>
      </c>
      <c r="T120" s="71">
        <f>IF(OR(N120="Nei"),Tabell14[[#This Row],[Plastvekt
(kg)]],0)</f>
        <v>0</v>
      </c>
      <c r="U120" s="71">
        <f>IF(OR(E120="Ja"),Tabell14[[#This Row],[Plastvekt
(kg)]],0)</f>
        <v>0</v>
      </c>
      <c r="V120" s="71">
        <f>IF(OR(E120="Nei"),Tabell14[[#This Row],[Plastvekt
(kg)]],0)</f>
        <v>0</v>
      </c>
    </row>
    <row r="121" spans="2:22" ht="12">
      <c r="B121" s="92" t="s">
        <v>22</v>
      </c>
      <c r="C121" s="97"/>
      <c r="D121" s="74"/>
      <c r="E121" s="113"/>
      <c r="F121" s="305"/>
      <c r="G121" s="93"/>
      <c r="H121" s="95">
        <f>Tabell14[[#This Row],[Plastandel
(0-1)]]*Tabell14[[#This Row],[Totalvekt for produktet
(kg)]]</f>
        <v>0</v>
      </c>
      <c r="I121" s="79"/>
      <c r="J121" s="21" t="s">
        <v>22</v>
      </c>
      <c r="K121" s="76" t="s">
        <v>92</v>
      </c>
      <c r="L121" s="108"/>
      <c r="M121" s="17"/>
      <c r="N121" s="81"/>
      <c r="O121" s="76"/>
      <c r="P121" s="108"/>
      <c r="Q121" s="63">
        <f>IF(OR(J121="Ny fossil",J121="Ny biobasert"),Tabell14[[#This Row],[Plastvekt
(kg)]],0)</f>
        <v>0</v>
      </c>
      <c r="R121" s="71">
        <f>IF(OR(J121="Gjenvunnet",J121="Bevart",E121="Ombrukt",E121="Overskudd"),Tabell14[[#This Row],[Plastvekt
(kg)]],0)</f>
        <v>0</v>
      </c>
      <c r="S121" s="71">
        <f>IF(OR(N121="Ja"),Tabell14[[#This Row],[Plastvekt
(kg)]],0)</f>
        <v>0</v>
      </c>
      <c r="T121" s="71">
        <f>IF(OR(N121="Nei"),Tabell14[[#This Row],[Plastvekt
(kg)]],0)</f>
        <v>0</v>
      </c>
      <c r="U121" s="71">
        <f>IF(OR(E121="Ja"),Tabell14[[#This Row],[Plastvekt
(kg)]],0)</f>
        <v>0</v>
      </c>
      <c r="V121" s="71">
        <f>IF(OR(E121="Nei"),Tabell14[[#This Row],[Plastvekt
(kg)]],0)</f>
        <v>0</v>
      </c>
    </row>
    <row r="122" spans="2:22" ht="12">
      <c r="B122" s="92" t="s">
        <v>22</v>
      </c>
      <c r="C122" s="97"/>
      <c r="D122" s="74"/>
      <c r="E122" s="113"/>
      <c r="F122" s="305"/>
      <c r="G122" s="93"/>
      <c r="H122" s="95">
        <f>Tabell14[[#This Row],[Plastandel
(0-1)]]*Tabell14[[#This Row],[Totalvekt for produktet
(kg)]]</f>
        <v>0</v>
      </c>
      <c r="I122" s="79"/>
      <c r="J122" s="21" t="s">
        <v>22</v>
      </c>
      <c r="K122" s="76" t="s">
        <v>92</v>
      </c>
      <c r="L122" s="108"/>
      <c r="M122" s="17"/>
      <c r="N122" s="81"/>
      <c r="O122" s="76"/>
      <c r="P122" s="108"/>
      <c r="Q122" s="63">
        <f>IF(OR(J122="Ny fossil",J122="Ny biobasert"),Tabell14[[#This Row],[Plastvekt
(kg)]],0)</f>
        <v>0</v>
      </c>
      <c r="R122" s="71">
        <f>IF(OR(J122="Gjenvunnet",J122="Bevart",E122="Ombrukt",E122="Overskudd"),Tabell14[[#This Row],[Plastvekt
(kg)]],0)</f>
        <v>0</v>
      </c>
      <c r="S122" s="71">
        <f>IF(OR(N122="Ja"),Tabell14[[#This Row],[Plastvekt
(kg)]],0)</f>
        <v>0</v>
      </c>
      <c r="T122" s="71">
        <f>IF(OR(N122="Nei"),Tabell14[[#This Row],[Plastvekt
(kg)]],0)</f>
        <v>0</v>
      </c>
      <c r="U122" s="71">
        <f>IF(OR(E122="Ja"),Tabell14[[#This Row],[Plastvekt
(kg)]],0)</f>
        <v>0</v>
      </c>
      <c r="V122" s="71">
        <f>IF(OR(E122="Nei"),Tabell14[[#This Row],[Plastvekt
(kg)]],0)</f>
        <v>0</v>
      </c>
    </row>
    <row r="123" spans="2:22" ht="17">
      <c r="B123" s="99"/>
      <c r="C123" s="100"/>
      <c r="D123" s="18"/>
      <c r="E123" s="82"/>
      <c r="F123" s="101"/>
      <c r="G123" s="100"/>
      <c r="H123" s="102">
        <f>SUM(Tabell14[Plastvekt
(kg)])</f>
        <v>0</v>
      </c>
      <c r="I123" s="103"/>
      <c r="J123" s="74"/>
      <c r="K123" s="18"/>
      <c r="L123" s="110"/>
      <c r="M123" s="17"/>
      <c r="N123" s="17"/>
      <c r="O123" s="18"/>
      <c r="P123" s="110"/>
      <c r="Q123" s="104">
        <f>SUM(Tabell14[Ny plast])</f>
        <v>0</v>
      </c>
      <c r="R123" s="105">
        <f>SUM(Tabell14[Sirkulær plast])</f>
        <v>0</v>
      </c>
      <c r="S123" s="105">
        <f>SUM(Tabell14[Lukket kretsløp])</f>
        <v>0</v>
      </c>
      <c r="T123" s="105">
        <f>SUM(Tabell14[Ikke lukket kretsløp])</f>
        <v>0</v>
      </c>
      <c r="U123" s="105">
        <f>SUM(Tabell14[Fri for miljøgifter])</f>
        <v>0</v>
      </c>
      <c r="V123" s="105">
        <f>SUM(Tabell14[Ikke fri for miljøgifter])</f>
        <v>0</v>
      </c>
    </row>
    <row r="124" spans="2:22" ht="12">
      <c r="I124" s="64"/>
      <c r="K124" s="2"/>
      <c r="L124" s="12"/>
      <c r="O124" s="2"/>
      <c r="P124" s="12"/>
    </row>
    <row r="125" spans="2:22" ht="12">
      <c r="I125" s="64"/>
      <c r="K125" s="2"/>
      <c r="L125" s="12"/>
      <c r="O125" s="2"/>
      <c r="P125" s="12"/>
    </row>
    <row r="126" spans="2:22" ht="12">
      <c r="I126" s="64"/>
      <c r="K126" s="2"/>
      <c r="L126" s="12"/>
      <c r="O126" s="2"/>
      <c r="P126" s="12"/>
    </row>
    <row r="127" spans="2:22" ht="12">
      <c r="I127" s="64"/>
      <c r="K127" s="2"/>
      <c r="L127" s="12"/>
      <c r="O127" s="2"/>
      <c r="P127" s="12"/>
    </row>
    <row r="128" spans="2:22" ht="12">
      <c r="I128" s="64"/>
      <c r="K128" s="2"/>
      <c r="L128" s="12"/>
      <c r="O128" s="2"/>
      <c r="P128" s="12"/>
    </row>
    <row r="129" spans="9:16" ht="12">
      <c r="I129" s="64"/>
      <c r="K129" s="2"/>
      <c r="L129" s="12"/>
      <c r="O129" s="2"/>
      <c r="P129" s="12"/>
    </row>
    <row r="130" spans="9:16" ht="12">
      <c r="I130" s="64"/>
      <c r="K130" s="2"/>
      <c r="L130" s="12"/>
      <c r="O130" s="2"/>
      <c r="P130" s="12"/>
    </row>
    <row r="131" spans="9:16" ht="12">
      <c r="I131" s="64"/>
      <c r="K131" s="2"/>
      <c r="L131" s="12"/>
      <c r="O131" s="2"/>
      <c r="P131" s="12"/>
    </row>
    <row r="132" spans="9:16" ht="12">
      <c r="I132" s="64"/>
      <c r="K132" s="2"/>
      <c r="L132" s="12"/>
      <c r="O132" s="2"/>
      <c r="P132" s="12"/>
    </row>
    <row r="133" spans="9:16" ht="12">
      <c r="I133" s="64"/>
      <c r="K133" s="2"/>
      <c r="L133" s="12"/>
      <c r="O133" s="2"/>
      <c r="P133" s="12"/>
    </row>
    <row r="134" spans="9:16" ht="12">
      <c r="I134" s="64"/>
      <c r="K134" s="2"/>
      <c r="L134" s="12"/>
      <c r="O134" s="2"/>
      <c r="P134" s="12"/>
    </row>
    <row r="135" spans="9:16" ht="12">
      <c r="I135" s="64"/>
      <c r="K135" s="2"/>
      <c r="L135" s="12"/>
      <c r="O135" s="2"/>
      <c r="P135" s="12"/>
    </row>
    <row r="136" spans="9:16" ht="12">
      <c r="I136" s="64"/>
      <c r="K136" s="2"/>
      <c r="L136" s="12"/>
      <c r="O136" s="2"/>
      <c r="P136" s="12"/>
    </row>
    <row r="137" spans="9:16" ht="12">
      <c r="I137" s="64"/>
      <c r="K137" s="2"/>
      <c r="L137" s="12"/>
      <c r="O137" s="2"/>
      <c r="P137" s="12"/>
    </row>
    <row r="138" spans="9:16" ht="12">
      <c r="I138" s="64"/>
      <c r="K138" s="2"/>
      <c r="L138" s="12"/>
      <c r="O138" s="2"/>
      <c r="P138" s="12"/>
    </row>
    <row r="139" spans="9:16" ht="12">
      <c r="I139" s="64"/>
      <c r="K139" s="2"/>
      <c r="L139" s="12"/>
      <c r="O139" s="2"/>
      <c r="P139" s="12"/>
    </row>
    <row r="140" spans="9:16" ht="12">
      <c r="I140" s="64"/>
      <c r="K140" s="2"/>
      <c r="L140" s="12"/>
      <c r="O140" s="2"/>
      <c r="P140" s="12"/>
    </row>
    <row r="141" spans="9:16" ht="12">
      <c r="I141" s="64"/>
      <c r="K141" s="2"/>
      <c r="L141" s="12"/>
      <c r="O141" s="2"/>
      <c r="P141" s="12"/>
    </row>
    <row r="142" spans="9:16" ht="12">
      <c r="I142" s="64"/>
      <c r="K142" s="2"/>
      <c r="L142" s="12"/>
      <c r="O142" s="2"/>
      <c r="P142" s="12"/>
    </row>
    <row r="143" spans="9:16" ht="12">
      <c r="I143" s="64"/>
      <c r="K143" s="2"/>
      <c r="L143" s="12"/>
      <c r="O143" s="2"/>
      <c r="P143" s="12"/>
    </row>
    <row r="144" spans="9:16" ht="12">
      <c r="I144" s="64"/>
      <c r="K144" s="2"/>
      <c r="L144" s="12"/>
      <c r="O144" s="2"/>
      <c r="P144" s="12"/>
    </row>
    <row r="145" spans="9:16" ht="12">
      <c r="I145" s="64"/>
      <c r="K145" s="2"/>
      <c r="L145" s="12"/>
      <c r="O145" s="2"/>
      <c r="P145" s="12"/>
    </row>
    <row r="146" spans="9:16" ht="12">
      <c r="I146" s="64"/>
      <c r="K146" s="2"/>
      <c r="L146" s="12"/>
      <c r="O146" s="2"/>
      <c r="P146" s="12"/>
    </row>
    <row r="147" spans="9:16" ht="12">
      <c r="I147" s="64"/>
      <c r="K147" s="2"/>
      <c r="L147" s="12"/>
      <c r="O147" s="2"/>
      <c r="P147" s="12"/>
    </row>
    <row r="148" spans="9:16" ht="12">
      <c r="I148" s="64"/>
      <c r="K148" s="2"/>
      <c r="L148" s="12"/>
      <c r="O148" s="2"/>
      <c r="P148" s="12"/>
    </row>
    <row r="149" spans="9:16" ht="12">
      <c r="I149" s="64"/>
      <c r="K149" s="2"/>
      <c r="L149" s="12"/>
      <c r="O149" s="2"/>
      <c r="P149" s="12"/>
    </row>
    <row r="150" spans="9:16" ht="12">
      <c r="I150" s="64"/>
      <c r="K150" s="2"/>
      <c r="L150" s="12"/>
      <c r="O150" s="2"/>
      <c r="P150" s="12"/>
    </row>
    <row r="151" spans="9:16" ht="12">
      <c r="I151" s="64"/>
      <c r="K151" s="2"/>
      <c r="L151" s="12"/>
      <c r="O151" s="2"/>
      <c r="P151" s="12"/>
    </row>
    <row r="152" spans="9:16" ht="12">
      <c r="I152" s="64"/>
      <c r="K152" s="2"/>
      <c r="L152" s="12"/>
      <c r="O152" s="2"/>
      <c r="P152" s="12"/>
    </row>
    <row r="153" spans="9:16" ht="12">
      <c r="I153" s="64"/>
      <c r="K153" s="2"/>
      <c r="L153" s="12"/>
      <c r="O153" s="2"/>
      <c r="P153" s="12"/>
    </row>
    <row r="154" spans="9:16" ht="12">
      <c r="I154" s="64"/>
      <c r="K154" s="2"/>
      <c r="L154" s="12"/>
      <c r="O154" s="2"/>
      <c r="P154" s="12"/>
    </row>
    <row r="155" spans="9:16" ht="12">
      <c r="I155" s="64"/>
      <c r="K155" s="2"/>
      <c r="L155" s="12"/>
      <c r="O155" s="2"/>
      <c r="P155" s="12"/>
    </row>
    <row r="156" spans="9:16" ht="12">
      <c r="I156" s="64"/>
      <c r="K156" s="2"/>
      <c r="L156" s="12"/>
      <c r="O156" s="2"/>
      <c r="P156" s="12"/>
    </row>
    <row r="157" spans="9:16" ht="12">
      <c r="I157" s="64"/>
      <c r="K157" s="2"/>
      <c r="L157" s="12"/>
      <c r="O157" s="2"/>
      <c r="P157" s="12"/>
    </row>
    <row r="158" spans="9:16" ht="12">
      <c r="I158" s="64"/>
      <c r="K158" s="2"/>
      <c r="L158" s="12"/>
      <c r="O158" s="2"/>
      <c r="P158" s="12"/>
    </row>
    <row r="159" spans="9:16" ht="12">
      <c r="I159" s="64"/>
      <c r="K159" s="2"/>
      <c r="L159" s="12"/>
      <c r="O159" s="2"/>
      <c r="P159" s="12"/>
    </row>
    <row r="160" spans="9:16" ht="12">
      <c r="I160" s="64"/>
      <c r="K160" s="2"/>
      <c r="L160" s="12"/>
      <c r="O160" s="2"/>
      <c r="P160" s="12"/>
    </row>
    <row r="161" spans="9:16" ht="12">
      <c r="I161" s="64"/>
      <c r="K161" s="2"/>
      <c r="L161" s="12"/>
      <c r="O161" s="2"/>
      <c r="P161" s="12"/>
    </row>
    <row r="162" spans="9:16" ht="12">
      <c r="I162" s="64"/>
      <c r="K162" s="2"/>
      <c r="L162" s="12"/>
      <c r="O162" s="2"/>
      <c r="P162" s="12"/>
    </row>
    <row r="163" spans="9:16" ht="12">
      <c r="I163" s="64"/>
      <c r="K163" s="2"/>
      <c r="L163" s="12"/>
      <c r="O163" s="2"/>
      <c r="P163" s="12"/>
    </row>
    <row r="164" spans="9:16" ht="12">
      <c r="I164" s="64"/>
      <c r="K164" s="2"/>
      <c r="L164" s="12"/>
      <c r="O164" s="2"/>
      <c r="P164" s="12"/>
    </row>
    <row r="165" spans="9:16" ht="12">
      <c r="I165" s="64"/>
      <c r="K165" s="2"/>
      <c r="L165" s="12"/>
      <c r="O165" s="2"/>
      <c r="P165" s="12"/>
    </row>
    <row r="166" spans="9:16" ht="12">
      <c r="I166" s="64"/>
      <c r="K166" s="2"/>
      <c r="L166" s="12"/>
      <c r="O166" s="2"/>
      <c r="P166" s="12"/>
    </row>
    <row r="167" spans="9:16" ht="12">
      <c r="I167" s="64"/>
      <c r="K167" s="2"/>
      <c r="L167" s="12"/>
      <c r="O167" s="2"/>
      <c r="P167" s="12"/>
    </row>
    <row r="168" spans="9:16" ht="12">
      <c r="I168" s="64"/>
      <c r="K168" s="2"/>
      <c r="L168" s="12"/>
      <c r="O168" s="2"/>
      <c r="P168" s="12"/>
    </row>
    <row r="169" spans="9:16" ht="12">
      <c r="I169" s="64"/>
      <c r="K169" s="2"/>
      <c r="L169" s="12"/>
      <c r="O169" s="2"/>
      <c r="P169" s="12"/>
    </row>
    <row r="170" spans="9:16" ht="12">
      <c r="I170" s="64"/>
      <c r="K170" s="2"/>
      <c r="L170" s="12"/>
      <c r="O170" s="2"/>
      <c r="P170" s="12"/>
    </row>
    <row r="171" spans="9:16" ht="12">
      <c r="I171" s="64"/>
      <c r="K171" s="2"/>
      <c r="L171" s="12"/>
      <c r="O171" s="2"/>
      <c r="P171" s="12"/>
    </row>
    <row r="172" spans="9:16" ht="12">
      <c r="I172" s="64"/>
      <c r="K172" s="2"/>
      <c r="L172" s="12"/>
      <c r="O172" s="2"/>
      <c r="P172" s="12"/>
    </row>
    <row r="173" spans="9:16" ht="13.25" customHeight="1">
      <c r="I173" s="64"/>
      <c r="K173" s="2"/>
      <c r="L173" s="12"/>
      <c r="O173" s="2"/>
      <c r="P173" s="12"/>
    </row>
    <row r="174" spans="9:16" ht="12">
      <c r="I174" s="64"/>
      <c r="K174" s="2"/>
      <c r="L174" s="12"/>
      <c r="O174" s="2"/>
      <c r="P174" s="12"/>
    </row>
    <row r="175" spans="9:16" ht="12">
      <c r="I175" s="64"/>
      <c r="K175" s="2"/>
      <c r="L175" s="12"/>
      <c r="O175" s="2"/>
      <c r="P175" s="12"/>
    </row>
    <row r="176" spans="9:16" ht="12">
      <c r="I176" s="64"/>
      <c r="K176" s="2"/>
      <c r="L176" s="12"/>
      <c r="O176" s="2"/>
      <c r="P176" s="12"/>
    </row>
    <row r="177" spans="9:16" ht="12">
      <c r="I177" s="64"/>
      <c r="K177" s="2"/>
      <c r="L177" s="12"/>
      <c r="O177" s="2"/>
      <c r="P177" s="12"/>
    </row>
    <row r="178" spans="9:16" ht="12">
      <c r="I178" s="64"/>
      <c r="K178" s="2"/>
      <c r="L178" s="12"/>
      <c r="O178" s="2"/>
      <c r="P178" s="12"/>
    </row>
    <row r="179" spans="9:16" ht="12">
      <c r="I179" s="64"/>
      <c r="K179" s="2"/>
      <c r="L179" s="12"/>
      <c r="O179" s="2"/>
      <c r="P179" s="12"/>
    </row>
    <row r="180" spans="9:16" ht="12">
      <c r="I180" s="64"/>
      <c r="K180" s="2"/>
      <c r="L180" s="12"/>
      <c r="O180" s="2"/>
      <c r="P180" s="12"/>
    </row>
    <row r="181" spans="9:16" ht="12">
      <c r="I181" s="64"/>
      <c r="K181" s="2"/>
      <c r="L181" s="12"/>
      <c r="O181" s="2"/>
      <c r="P181" s="12"/>
    </row>
    <row r="182" spans="9:16" ht="12">
      <c r="I182" s="64"/>
      <c r="K182" s="2"/>
      <c r="L182" s="12"/>
      <c r="O182" s="2"/>
      <c r="P182" s="12"/>
    </row>
    <row r="183" spans="9:16" ht="12">
      <c r="I183" s="64"/>
      <c r="K183" s="2"/>
      <c r="L183" s="12"/>
      <c r="O183" s="2"/>
      <c r="P183" s="12"/>
    </row>
    <row r="184" spans="9:16" ht="12">
      <c r="I184" s="64"/>
      <c r="K184" s="2"/>
      <c r="L184" s="12"/>
      <c r="O184" s="2"/>
      <c r="P184" s="12"/>
    </row>
    <row r="185" spans="9:16" ht="12">
      <c r="I185" s="64"/>
      <c r="K185" s="2"/>
      <c r="L185" s="12"/>
      <c r="O185" s="2"/>
      <c r="P185" s="12"/>
    </row>
    <row r="186" spans="9:16" ht="12">
      <c r="I186" s="64"/>
      <c r="K186" s="2"/>
      <c r="L186" s="12"/>
      <c r="O186" s="2"/>
      <c r="P186" s="12"/>
    </row>
    <row r="187" spans="9:16" ht="12">
      <c r="I187" s="64"/>
      <c r="K187" s="2"/>
      <c r="L187" s="12"/>
      <c r="O187" s="2"/>
      <c r="P187" s="12"/>
    </row>
    <row r="188" spans="9:16" ht="12">
      <c r="I188" s="64"/>
      <c r="K188" s="2"/>
      <c r="L188" s="12"/>
      <c r="O188" s="2"/>
      <c r="P188" s="12"/>
    </row>
    <row r="189" spans="9:16" ht="12">
      <c r="I189" s="64"/>
      <c r="K189" s="2"/>
      <c r="L189" s="12"/>
      <c r="O189" s="2"/>
      <c r="P189" s="12"/>
    </row>
    <row r="190" spans="9:16" ht="12">
      <c r="I190" s="64"/>
      <c r="L190" s="12"/>
      <c r="P190" s="12"/>
    </row>
    <row r="191" spans="9:16" ht="12">
      <c r="I191" s="64"/>
      <c r="L191" s="3"/>
      <c r="P191" s="3"/>
    </row>
    <row r="192" spans="9:16" ht="12">
      <c r="L192" s="3"/>
      <c r="P192" s="3"/>
    </row>
    <row r="193" spans="12:16" ht="12">
      <c r="L193" s="3"/>
      <c r="P193" s="3"/>
    </row>
    <row r="194" spans="12:16" ht="12">
      <c r="L194" s="3"/>
      <c r="P194" s="3"/>
    </row>
    <row r="195" spans="12:16" ht="12">
      <c r="L195" s="3"/>
      <c r="P195" s="3"/>
    </row>
    <row r="196" spans="12:16" ht="12">
      <c r="L196" s="3"/>
      <c r="P196" s="3"/>
    </row>
    <row r="197" spans="12:16" ht="13.25" customHeight="1">
      <c r="L197" s="3"/>
      <c r="P197" s="3"/>
    </row>
    <row r="198" spans="12:16" ht="12">
      <c r="L198" s="3"/>
      <c r="P198" s="3"/>
    </row>
    <row r="199" spans="12:16" ht="15" customHeight="1">
      <c r="L199" s="3"/>
      <c r="P199" s="3"/>
    </row>
    <row r="200" spans="12:16" ht="15" customHeight="1">
      <c r="L200" s="3"/>
      <c r="P200" s="3"/>
    </row>
    <row r="201" spans="12:16" ht="13.25" customHeight="1">
      <c r="L201" s="3"/>
      <c r="P201" s="3"/>
    </row>
    <row r="202" spans="12:16" ht="15" customHeight="1">
      <c r="L202" s="3"/>
      <c r="P202" s="3"/>
    </row>
    <row r="203" spans="12:16" ht="15" customHeight="1">
      <c r="L203" s="3"/>
      <c r="P203" s="3"/>
    </row>
    <row r="204" spans="12:16" ht="12">
      <c r="L204" s="3"/>
      <c r="P204" s="3"/>
    </row>
    <row r="205" spans="12:16" ht="14" customHeight="1">
      <c r="L205" s="3"/>
      <c r="P205" s="3"/>
    </row>
    <row r="206" spans="12:16" ht="12">
      <c r="L206" s="3"/>
      <c r="P206" s="3"/>
    </row>
    <row r="207" spans="12:16" ht="12">
      <c r="L207" s="3"/>
      <c r="P207" s="3"/>
    </row>
    <row r="208" spans="12:16" ht="12">
      <c r="L208" s="3"/>
      <c r="P208" s="3"/>
    </row>
    <row r="209" spans="12:16" ht="12">
      <c r="L209" s="3"/>
      <c r="P209" s="3"/>
    </row>
    <row r="210" spans="12:16" ht="12">
      <c r="L210" s="3"/>
      <c r="P210" s="3"/>
    </row>
    <row r="211" spans="12:16" ht="12">
      <c r="L211" s="3"/>
      <c r="P211" s="3"/>
    </row>
    <row r="212" spans="12:16" ht="12">
      <c r="L212" s="3"/>
      <c r="P212" s="3"/>
    </row>
    <row r="213" spans="12:16" ht="12">
      <c r="L213" s="3"/>
      <c r="P213" s="3"/>
    </row>
    <row r="214" spans="12:16" ht="12">
      <c r="L214" s="3"/>
      <c r="P214" s="3"/>
    </row>
    <row r="215" spans="12:16" ht="12">
      <c r="L215" s="3"/>
      <c r="P215" s="3"/>
    </row>
    <row r="216" spans="12:16" ht="12">
      <c r="L216" s="3"/>
      <c r="P216" s="3"/>
    </row>
    <row r="217" spans="12:16" ht="12">
      <c r="L217" s="3"/>
      <c r="P217" s="3"/>
    </row>
    <row r="218" spans="12:16" ht="12">
      <c r="L218" s="3"/>
      <c r="P218" s="3"/>
    </row>
    <row r="219" spans="12:16" ht="12">
      <c r="L219" s="3"/>
      <c r="P219" s="3"/>
    </row>
    <row r="220" spans="12:16" ht="12">
      <c r="L220" s="3"/>
      <c r="P220" s="3"/>
    </row>
    <row r="221" spans="12:16" ht="12">
      <c r="L221" s="3"/>
      <c r="P221" s="3"/>
    </row>
    <row r="222" spans="12:16" ht="12">
      <c r="L222" s="3"/>
      <c r="P222" s="3"/>
    </row>
    <row r="223" spans="12:16" ht="12">
      <c r="L223" s="3"/>
      <c r="P223" s="3"/>
    </row>
    <row r="224" spans="12:16" ht="12">
      <c r="L224" s="3"/>
      <c r="P224" s="3"/>
    </row>
    <row r="225" spans="12:16" ht="12">
      <c r="L225" s="3"/>
      <c r="P225" s="3"/>
    </row>
    <row r="226" spans="12:16" ht="12">
      <c r="L226" s="3"/>
      <c r="P226" s="3"/>
    </row>
    <row r="227" spans="12:16" ht="12">
      <c r="L227" s="3"/>
      <c r="P227" s="3"/>
    </row>
    <row r="228" spans="12:16" ht="12">
      <c r="L228" s="3"/>
      <c r="P228" s="3"/>
    </row>
    <row r="229" spans="12:16" ht="12">
      <c r="L229" s="3"/>
      <c r="P229" s="3"/>
    </row>
    <row r="230" spans="12:16" ht="12">
      <c r="L230" s="3"/>
      <c r="P230" s="3"/>
    </row>
    <row r="231" spans="12:16" ht="12">
      <c r="L231" s="3"/>
      <c r="P231" s="3"/>
    </row>
    <row r="232" spans="12:16" ht="12">
      <c r="L232" s="3"/>
      <c r="P232" s="3"/>
    </row>
    <row r="233" spans="12:16" ht="12">
      <c r="L233" s="3"/>
      <c r="P233" s="3"/>
    </row>
    <row r="234" spans="12:16" ht="12">
      <c r="L234" s="3"/>
      <c r="P234" s="3"/>
    </row>
    <row r="235" spans="12:16" ht="12">
      <c r="L235" s="3"/>
      <c r="P235" s="3"/>
    </row>
    <row r="236" spans="12:16" ht="12">
      <c r="L236" s="3"/>
      <c r="P236" s="3"/>
    </row>
    <row r="237" spans="12:16" ht="12">
      <c r="L237" s="3"/>
      <c r="P237" s="3"/>
    </row>
    <row r="238" spans="12:16" ht="12">
      <c r="L238" s="3"/>
      <c r="P238" s="3"/>
    </row>
    <row r="239" spans="12:16" ht="12">
      <c r="L239" s="3"/>
      <c r="P239" s="3"/>
    </row>
    <row r="240" spans="12:16" ht="12">
      <c r="L240" s="3"/>
      <c r="P240" s="3"/>
    </row>
    <row r="241" spans="12:16" ht="12">
      <c r="L241" s="3"/>
      <c r="P241" s="3"/>
    </row>
    <row r="242" spans="12:16" ht="12">
      <c r="L242" s="3"/>
      <c r="P242" s="3"/>
    </row>
    <row r="243" spans="12:16" ht="12">
      <c r="L243" s="3"/>
      <c r="P243" s="3"/>
    </row>
    <row r="244" spans="12:16" ht="12">
      <c r="L244" s="3"/>
      <c r="P244" s="3"/>
    </row>
    <row r="245" spans="12:16" ht="12">
      <c r="L245" s="3"/>
      <c r="P245" s="3"/>
    </row>
    <row r="246" spans="12:16" ht="12">
      <c r="L246" s="3"/>
      <c r="P246" s="3"/>
    </row>
    <row r="247" spans="12:16" ht="12">
      <c r="L247" s="3"/>
      <c r="P247" s="3"/>
    </row>
    <row r="248" spans="12:16" ht="12">
      <c r="L248" s="3"/>
      <c r="P248" s="3"/>
    </row>
    <row r="249" spans="12:16" ht="12">
      <c r="L249" s="3"/>
      <c r="P249" s="3"/>
    </row>
    <row r="250" spans="12:16" ht="12">
      <c r="L250" s="3"/>
      <c r="P250" s="3"/>
    </row>
    <row r="251" spans="12:16" ht="12">
      <c r="L251" s="3"/>
      <c r="P251" s="3"/>
    </row>
    <row r="252" spans="12:16" ht="12">
      <c r="L252" s="3"/>
      <c r="P252" s="3"/>
    </row>
    <row r="253" spans="12:16" ht="12">
      <c r="L253" s="3"/>
      <c r="P253" s="3"/>
    </row>
    <row r="254" spans="12:16" ht="12">
      <c r="L254" s="3"/>
      <c r="P254" s="3"/>
    </row>
    <row r="255" spans="12:16" ht="12">
      <c r="L255" s="3"/>
      <c r="P255" s="3"/>
    </row>
    <row r="256" spans="12:16" ht="12">
      <c r="L256" s="3"/>
      <c r="P256" s="3"/>
    </row>
    <row r="257" spans="12:16" ht="12">
      <c r="L257" s="3"/>
      <c r="P257" s="3"/>
    </row>
    <row r="258" spans="12:16" ht="12">
      <c r="L258" s="3"/>
      <c r="P258" s="3"/>
    </row>
    <row r="259" spans="12:16" ht="12">
      <c r="L259" s="3"/>
      <c r="P259" s="3"/>
    </row>
    <row r="260" spans="12:16" ht="12">
      <c r="L260" s="3"/>
      <c r="P260" s="3"/>
    </row>
    <row r="261" spans="12:16" ht="12">
      <c r="L261" s="3"/>
      <c r="P261" s="3"/>
    </row>
    <row r="262" spans="12:16" ht="12">
      <c r="L262" s="3"/>
      <c r="P262" s="3"/>
    </row>
    <row r="263" spans="12:16" ht="12">
      <c r="L263" s="3"/>
      <c r="P263" s="3"/>
    </row>
    <row r="264" spans="12:16" ht="12">
      <c r="L264" s="3"/>
      <c r="P264" s="3"/>
    </row>
    <row r="265" spans="12:16" ht="12">
      <c r="L265" s="3"/>
      <c r="P265" s="3"/>
    </row>
    <row r="266" spans="12:16" ht="12">
      <c r="L266" s="3"/>
      <c r="P266" s="3"/>
    </row>
    <row r="267" spans="12:16" ht="12">
      <c r="L267" s="3"/>
      <c r="P267" s="3"/>
    </row>
    <row r="268" spans="12:16" ht="12">
      <c r="L268" s="3"/>
      <c r="P268" s="3"/>
    </row>
    <row r="269" spans="12:16" ht="12">
      <c r="L269" s="3"/>
      <c r="P269" s="3"/>
    </row>
    <row r="270" spans="12:16" ht="12">
      <c r="L270" s="3"/>
      <c r="P270" s="3"/>
    </row>
    <row r="271" spans="12:16" ht="12"/>
    <row r="272" spans="12:16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  <row r="291" ht="12"/>
    <row r="292" ht="12"/>
  </sheetData>
  <sheetProtection selectLockedCells="1"/>
  <dataConsolidate/>
  <mergeCells count="7">
    <mergeCell ref="Q6:V6"/>
    <mergeCell ref="Q7:V7"/>
    <mergeCell ref="F7:H7"/>
    <mergeCell ref="B6:H6"/>
    <mergeCell ref="M6:O6"/>
    <mergeCell ref="M7:O7"/>
    <mergeCell ref="J6:K6"/>
  </mergeCells>
  <phoneticPr fontId="1" type="noConversion"/>
  <conditionalFormatting sqref="E9:E122">
    <cfRule type="containsText" dxfId="44" priority="9" operator="containsText" text="Ja">
      <formula>NOT(ISERROR(SEARCH("Ja",E9)))</formula>
    </cfRule>
    <cfRule type="containsText" dxfId="43" priority="10" stopIfTrue="1" operator="containsText" text="Nei">
      <formula>NOT(ISERROR(SEARCH("Nei",E9)))</formula>
    </cfRule>
  </conditionalFormatting>
  <conditionalFormatting sqref="J6 E8 J8">
    <cfRule type="cellIs" dxfId="42" priority="19" operator="equal">
      <formula>1</formula>
    </cfRule>
  </conditionalFormatting>
  <conditionalFormatting sqref="J9:J122">
    <cfRule type="containsText" dxfId="41" priority="11" stopIfTrue="1" operator="containsText" text="Bevart">
      <formula>NOT(ISERROR(SEARCH("Bevart",J9)))</formula>
    </cfRule>
    <cfRule type="containsText" dxfId="40" priority="12" operator="containsText" text="Ombrukt">
      <formula>NOT(ISERROR(SEARCH("Ombrukt",J9)))</formula>
    </cfRule>
    <cfRule type="containsText" dxfId="39" priority="13" stopIfTrue="1" operator="containsText" text="Overskudd">
      <formula>NOT(ISERROR(SEARCH("Overskudd",J9)))</formula>
    </cfRule>
    <cfRule type="containsText" dxfId="38" priority="14" operator="containsText" text="Gjenvunnet">
      <formula>NOT(ISERROR(SEARCH("Gjenvunnet",J9)))</formula>
    </cfRule>
    <cfRule type="containsText" dxfId="37" priority="15" operator="containsText" text="Fossil">
      <formula>NOT(ISERROR(SEARCH("Fossil",J9)))</formula>
    </cfRule>
    <cfRule type="containsText" dxfId="36" priority="16" stopIfTrue="1" operator="containsText" text="Biobasert">
      <formula>NOT(ISERROR(SEARCH("Biobasert",J9)))</formula>
    </cfRule>
  </conditionalFormatting>
  <conditionalFormatting sqref="K8">
    <cfRule type="cellIs" dxfId="35" priority="37" operator="equal">
      <formula>1</formula>
    </cfRule>
  </conditionalFormatting>
  <conditionalFormatting sqref="M9:M122">
    <cfRule type="containsText" dxfId="34" priority="3" stopIfTrue="1" operator="containsText" text="virksomhet">
      <formula>NOT(ISERROR(SEARCH("virksomhet",M9)))</formula>
    </cfRule>
    <cfRule type="containsText" dxfId="33" priority="4" operator="containsText" text="avfall">
      <formula>NOT(ISERROR(SEARCH("avfall",M9)))</formula>
    </cfRule>
    <cfRule type="containsText" dxfId="32" priority="5" operator="containsText" text="Annet">
      <formula>NOT(ISERROR(SEARCH("Annet",M9)))</formula>
    </cfRule>
    <cfRule type="containsText" dxfId="31" priority="6" operator="containsText" text="ombruk">
      <formula>NOT(ISERROR(SEARCH("ombruk",M9)))</formula>
    </cfRule>
    <cfRule type="containsText" dxfId="30" priority="7" operator="containsText" text="resirkulering">
      <formula>NOT(ISERROR(SEARCH("resirkulering",M9)))</formula>
    </cfRule>
    <cfRule type="containsText" dxfId="29" priority="8" stopIfTrue="1" operator="containsText" text="leverandør">
      <formula>NOT(ISERROR(SEARCH("leverandør",M9)))</formula>
    </cfRule>
  </conditionalFormatting>
  <conditionalFormatting sqref="N9:N122">
    <cfRule type="containsText" dxfId="28" priority="1" operator="containsText" text="Ja">
      <formula>NOT(ISERROR(SEARCH("Ja",N9)))</formula>
    </cfRule>
    <cfRule type="containsText" dxfId="27" priority="2" stopIfTrue="1" operator="containsText" text="Nei">
      <formula>NOT(ISERROR(SEARCH("Nei",N9)))</formula>
    </cfRule>
  </conditionalFormatting>
  <conditionalFormatting sqref="Q6">
    <cfRule type="cellIs" dxfId="26" priority="21" operator="equal">
      <formula>1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D0941E9-08B3-A042-A1D3-1634C3BA792F}">
          <x14:formula1>
            <xm:f>Lister!$C$8:$C$14</xm:f>
          </x14:formula1>
          <xm:sqref>B9:B122</xm:sqref>
        </x14:dataValidation>
        <x14:dataValidation type="list" allowBlank="1" showInputMessage="1" showErrorMessage="1" xr:uid="{AAAB43AA-B13D-C74F-9553-B523C001F621}">
          <x14:formula1>
            <xm:f>Lister!$C$18:$C$24</xm:f>
          </x14:formula1>
          <xm:sqref>J9:J122</xm:sqref>
        </x14:dataValidation>
        <x14:dataValidation type="list" allowBlank="1" showInputMessage="1" showErrorMessage="1" xr:uid="{1D288FCE-FAE9-BF48-8D02-92AF1F207577}">
          <x14:formula1>
            <xm:f>Lister!$C$35:$C$40</xm:f>
          </x14:formula1>
          <xm:sqref>M9:M122</xm:sqref>
        </x14:dataValidation>
        <x14:dataValidation type="list" allowBlank="1" showInputMessage="1" showErrorMessage="1" xr:uid="{809A92B5-3ACC-E440-B048-939F960DE2B8}">
          <x14:formula1>
            <xm:f>Lister!$C$45:$C$46</xm:f>
          </x14:formula1>
          <xm:sqref>N9:N122</xm:sqref>
        </x14:dataValidation>
        <x14:dataValidation type="list" allowBlank="1" showInputMessage="1" showErrorMessage="1" xr:uid="{5DF37C48-15EF-DE49-97F0-014B2460B994}">
          <x14:formula1>
            <xm:f>Lister!$E$8:$E$37</xm:f>
          </x14:formula1>
          <xm:sqref>C49:C122</xm:sqref>
        </x14:dataValidation>
        <x14:dataValidation type="list" allowBlank="1" showInputMessage="1" showErrorMessage="1" xr:uid="{95F562E7-CEF3-8B42-AB08-55B2D54184AF}">
          <x14:formula1>
            <xm:f>Lister!$C$29:$C$30</xm:f>
          </x14:formula1>
          <xm:sqref>K9:K122 E9:E122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6733-E00E-554F-9176-69C5DEFF8C18}">
  <sheetPr codeName="Ark2">
    <tabColor theme="5"/>
    <outlinePr summaryBelow="0" summaryRight="0"/>
  </sheetPr>
  <dimension ref="B1:Y290"/>
  <sheetViews>
    <sheetView zoomScaleNormal="100" workbookViewId="0">
      <selection activeCell="B9" sqref="B9"/>
    </sheetView>
  </sheetViews>
  <sheetFormatPr baseColWidth="10" defaultColWidth="12.6640625" defaultRowHeight="16" customHeight="1"/>
  <cols>
    <col min="1" max="1" width="3.5" style="8" customWidth="1"/>
    <col min="2" max="2" width="25.33203125" style="8" customWidth="1"/>
    <col min="3" max="3" width="38.33203125" style="8" customWidth="1"/>
    <col min="4" max="4" width="27.5" style="8" customWidth="1"/>
    <col min="5" max="6" width="22.1640625" style="8" customWidth="1"/>
    <col min="7" max="7" width="16.1640625" style="8" customWidth="1"/>
    <col min="8" max="8" width="16.33203125" style="8" customWidth="1"/>
    <col min="9" max="9" width="17.83203125" style="8" customWidth="1"/>
    <col min="10" max="10" width="17.5" style="8" customWidth="1"/>
    <col min="11" max="11" width="9.5" style="65" customWidth="1"/>
    <col min="12" max="12" width="18.33203125" style="8" customWidth="1"/>
    <col min="13" max="13" width="47.5" style="10" customWidth="1"/>
    <col min="14" max="14" width="2.33203125" style="67" customWidth="1"/>
    <col min="15" max="15" width="22.5" style="8" customWidth="1"/>
    <col min="16" max="16" width="21.5" style="8" customWidth="1"/>
    <col min="17" max="17" width="17.6640625" style="8" customWidth="1"/>
    <col min="18" max="18" width="33.5" style="9" customWidth="1"/>
    <col min="19" max="19" width="13.33203125" style="13" customWidth="1"/>
    <col min="20" max="21" width="12.6640625" style="8"/>
    <col min="22" max="24" width="12.6640625" style="7"/>
    <col min="25" max="16384" width="12.6640625" style="8"/>
  </cols>
  <sheetData>
    <row r="1" spans="2:25" s="1" customFormat="1" ht="16" customHeight="1">
      <c r="K1" s="64"/>
      <c r="M1" s="2"/>
      <c r="N1" s="66"/>
      <c r="R1" s="3"/>
      <c r="S1" s="12"/>
    </row>
    <row r="2" spans="2:25" s="1" customFormat="1" ht="41" customHeight="1">
      <c r="B2" s="4" t="s">
        <v>301</v>
      </c>
      <c r="K2" s="64"/>
      <c r="M2" s="2"/>
      <c r="N2" s="66"/>
      <c r="R2" s="3"/>
      <c r="S2" s="12"/>
    </row>
    <row r="3" spans="2:25" s="1" customFormat="1" ht="15" customHeight="1">
      <c r="B3" s="156" t="s">
        <v>316</v>
      </c>
      <c r="K3" s="64"/>
      <c r="M3" s="2"/>
      <c r="N3" s="66"/>
      <c r="R3" s="3"/>
      <c r="S3" s="12"/>
    </row>
    <row r="4" spans="2:25" s="1" customFormat="1" ht="15" customHeight="1">
      <c r="B4" s="156" t="s">
        <v>315</v>
      </c>
      <c r="K4" s="64"/>
      <c r="M4" s="2"/>
      <c r="N4" s="66"/>
      <c r="R4" s="3"/>
      <c r="S4" s="12"/>
    </row>
    <row r="5" spans="2:25" s="1" customFormat="1" ht="16" customHeight="1">
      <c r="K5" s="64"/>
      <c r="M5" s="2"/>
      <c r="N5" s="66"/>
      <c r="R5" s="3"/>
      <c r="S5" s="12"/>
    </row>
    <row r="6" spans="2:25" s="5" customFormat="1" ht="31" customHeight="1">
      <c r="B6" s="329" t="s">
        <v>86</v>
      </c>
      <c r="C6" s="330"/>
      <c r="D6" s="330"/>
      <c r="E6" s="330"/>
      <c r="F6" s="322"/>
      <c r="G6" s="330"/>
      <c r="H6" s="330"/>
      <c r="I6" s="330"/>
      <c r="J6" s="331"/>
      <c r="K6" s="78"/>
      <c r="L6" s="329" t="s">
        <v>275</v>
      </c>
      <c r="M6" s="331"/>
      <c r="N6" s="83"/>
      <c r="O6" s="316" t="s">
        <v>276</v>
      </c>
      <c r="P6" s="316"/>
      <c r="Q6" s="316"/>
      <c r="R6" s="316"/>
      <c r="S6" s="85"/>
      <c r="T6" s="316" t="s">
        <v>95</v>
      </c>
      <c r="U6" s="316"/>
      <c r="V6" s="316"/>
      <c r="W6" s="316"/>
      <c r="X6" s="316"/>
      <c r="Y6" s="316"/>
    </row>
    <row r="7" spans="2:25" s="1" customFormat="1" ht="97" customHeight="1">
      <c r="B7" s="15" t="s">
        <v>72</v>
      </c>
      <c r="C7" s="15" t="s">
        <v>73</v>
      </c>
      <c r="D7" s="15" t="s">
        <v>74</v>
      </c>
      <c r="E7" s="124" t="s">
        <v>266</v>
      </c>
      <c r="F7" s="89" t="s">
        <v>293</v>
      </c>
      <c r="G7" s="88" t="s">
        <v>298</v>
      </c>
      <c r="H7" s="317" t="s">
        <v>270</v>
      </c>
      <c r="I7" s="317"/>
      <c r="J7" s="317"/>
      <c r="K7" s="79"/>
      <c r="L7" s="324" t="s">
        <v>94</v>
      </c>
      <c r="M7" s="326"/>
      <c r="N7" s="79"/>
      <c r="O7" s="324" t="s">
        <v>148</v>
      </c>
      <c r="P7" s="325"/>
      <c r="Q7" s="325"/>
      <c r="R7" s="326"/>
      <c r="S7" s="14" t="s">
        <v>146</v>
      </c>
      <c r="T7" s="327" t="s">
        <v>111</v>
      </c>
      <c r="U7" s="328"/>
      <c r="V7" s="328"/>
      <c r="W7" s="328"/>
      <c r="X7" s="328"/>
      <c r="Y7" s="328"/>
    </row>
    <row r="8" spans="2:25" s="1" customFormat="1" ht="50" customHeight="1">
      <c r="B8" s="72" t="s">
        <v>23</v>
      </c>
      <c r="C8" s="72" t="s">
        <v>70</v>
      </c>
      <c r="D8" s="72" t="s">
        <v>69</v>
      </c>
      <c r="E8" s="72" t="s">
        <v>265</v>
      </c>
      <c r="F8" s="150" t="s">
        <v>292</v>
      </c>
      <c r="G8" s="16" t="s">
        <v>84</v>
      </c>
      <c r="H8" s="16" t="s">
        <v>271</v>
      </c>
      <c r="I8" s="16" t="s">
        <v>296</v>
      </c>
      <c r="J8" s="72" t="s">
        <v>272</v>
      </c>
      <c r="K8" s="79" t="s">
        <v>108</v>
      </c>
      <c r="L8" s="152" t="s">
        <v>299</v>
      </c>
      <c r="M8" s="16" t="s">
        <v>93</v>
      </c>
      <c r="N8" s="79" t="s">
        <v>110</v>
      </c>
      <c r="O8" s="16" t="s">
        <v>183</v>
      </c>
      <c r="P8" s="16" t="s">
        <v>184</v>
      </c>
      <c r="Q8" s="16" t="s">
        <v>233</v>
      </c>
      <c r="R8" s="16" t="s">
        <v>125</v>
      </c>
      <c r="S8" s="86" t="s">
        <v>109</v>
      </c>
      <c r="T8" s="16" t="s">
        <v>96</v>
      </c>
      <c r="U8" s="11" t="s">
        <v>82</v>
      </c>
      <c r="V8" s="6" t="s">
        <v>101</v>
      </c>
      <c r="W8" s="6" t="s">
        <v>102</v>
      </c>
      <c r="X8" s="6" t="s">
        <v>103</v>
      </c>
      <c r="Y8" s="6" t="s">
        <v>104</v>
      </c>
    </row>
    <row r="9" spans="2:25" ht="12">
      <c r="B9" s="21" t="s">
        <v>25</v>
      </c>
      <c r="C9" s="74"/>
      <c r="D9" s="157"/>
      <c r="E9" s="157"/>
      <c r="F9" s="157"/>
      <c r="G9" s="113"/>
      <c r="H9" s="300"/>
      <c r="I9" s="157"/>
      <c r="J9" s="21">
        <f>Tabell1[[#This Row],[Plastande
 (0-1)]]*Tabell1[[#This Row],[Totalvekt for produktet
(kg)]]</f>
        <v>0</v>
      </c>
      <c r="K9" s="79"/>
      <c r="L9" s="21" t="s">
        <v>22</v>
      </c>
      <c r="M9" s="76" t="s">
        <v>92</v>
      </c>
      <c r="N9" s="84"/>
      <c r="O9" s="74"/>
      <c r="P9" s="74"/>
      <c r="Q9" s="74"/>
      <c r="R9" s="17"/>
      <c r="S9" s="19"/>
      <c r="T9" s="22">
        <f>IF(OR(L9="Ny fossil",L9="Ny biobasert"),Tabell1[[#This Row],[Plastvekt (kg)]],0)</f>
        <v>0</v>
      </c>
      <c r="U9" s="23">
        <f>IF(OR(L9="Gjenvunnet",L9="Bevart",L9="Ombrukt",L9="Overskudd"),Tabell1[[#This Row],[Plastvekt (kg)]],0)</f>
        <v>0</v>
      </c>
      <c r="V9" s="24">
        <f>IF(OR(Q9="Ja"),Tabell1[[#This Row],[Plastvekt (kg)]],0)</f>
        <v>0</v>
      </c>
      <c r="W9" s="24">
        <f>IF(OR(Q9="Nei"),Tabell1[[#This Row],[Plastvekt (kg)]],0)</f>
        <v>0</v>
      </c>
      <c r="X9" s="24">
        <f>IF(OR(G9="Ja"),Tabell1[[#This Row],[Plastvekt (kg)]],0)</f>
        <v>0</v>
      </c>
      <c r="Y9" s="24">
        <f>IF(OR(G9="Nei"),Tabell1[[#This Row],[Plastvekt (kg)]],0)</f>
        <v>0</v>
      </c>
    </row>
    <row r="10" spans="2:25" ht="12">
      <c r="B10" s="21" t="s">
        <v>25</v>
      </c>
      <c r="C10" s="74"/>
      <c r="D10" s="21"/>
      <c r="E10" s="21"/>
      <c r="F10" s="21"/>
      <c r="G10" s="113"/>
      <c r="H10" s="301"/>
      <c r="I10" s="21"/>
      <c r="J10" s="21">
        <f>Tabell1[[#This Row],[Plastande
 (0-1)]]*Tabell1[[#This Row],[Totalvekt for produktet
(kg)]]</f>
        <v>0</v>
      </c>
      <c r="K10" s="79"/>
      <c r="L10" s="21" t="s">
        <v>22</v>
      </c>
      <c r="M10" s="76" t="s">
        <v>92</v>
      </c>
      <c r="N10" s="84"/>
      <c r="O10" s="74"/>
      <c r="P10" s="74"/>
      <c r="Q10" s="74"/>
      <c r="R10" s="17"/>
      <c r="S10" s="19"/>
      <c r="T10" s="22">
        <f>IF(OR(L10="Ny fossil",L10="Ny biobasert"),Tabell1[[#This Row],[Plastvekt (kg)]],0)</f>
        <v>0</v>
      </c>
      <c r="U10" s="23">
        <f>IF(OR(L10="Gjenvunnet",L10="Bevart",L10="Ombrukt",L10="Overskudd"),Tabell1[[#This Row],[Plastvekt (kg)]],0)</f>
        <v>0</v>
      </c>
      <c r="V10" s="24">
        <f>IF(OR(Q10="Ja"),Tabell1[[#This Row],[Plastvekt (kg)]],0)</f>
        <v>0</v>
      </c>
      <c r="W10" s="24">
        <f>IF(OR(Q10="Nei"),Tabell1[[#This Row],[Plastvekt (kg)]],0)</f>
        <v>0</v>
      </c>
      <c r="X10" s="24">
        <f>IF(OR(G10="Ja"),Tabell1[[#This Row],[Plastvekt (kg)]],0)</f>
        <v>0</v>
      </c>
      <c r="Y10" s="24">
        <f>IF(OR(G10="Nei"),Tabell1[[#This Row],[Plastvekt (kg)]],0)</f>
        <v>0</v>
      </c>
    </row>
    <row r="11" spans="2:25" ht="12">
      <c r="B11" s="21" t="s">
        <v>25</v>
      </c>
      <c r="C11" s="74"/>
      <c r="D11" s="21"/>
      <c r="E11" s="21"/>
      <c r="F11" s="21"/>
      <c r="G11" s="113"/>
      <c r="H11" s="301"/>
      <c r="I11" s="21"/>
      <c r="J11" s="21">
        <f>Tabell1[[#This Row],[Plastande
 (0-1)]]*Tabell1[[#This Row],[Totalvekt for produktet
(kg)]]</f>
        <v>0</v>
      </c>
      <c r="K11" s="79"/>
      <c r="L11" s="21" t="s">
        <v>22</v>
      </c>
      <c r="M11" s="76" t="s">
        <v>92</v>
      </c>
      <c r="N11" s="84"/>
      <c r="O11" s="74"/>
      <c r="P11" s="74"/>
      <c r="Q11" s="74"/>
      <c r="R11" s="17"/>
      <c r="S11" s="19"/>
      <c r="T11" s="22">
        <f>IF(OR(L11="Ny fossil",L11="Ny biobasert"),Tabell1[[#This Row],[Plastvekt (kg)]],0)</f>
        <v>0</v>
      </c>
      <c r="U11" s="23">
        <f>IF(OR(L11="Gjenvunnet",L11="Bevart",L11="Ombrukt",L11="Overskudd"),Tabell1[[#This Row],[Plastvekt (kg)]],0)</f>
        <v>0</v>
      </c>
      <c r="V11" s="24">
        <f>IF(OR(Q11="Ja"),Tabell1[[#This Row],[Plastvekt (kg)]],0)</f>
        <v>0</v>
      </c>
      <c r="W11" s="24">
        <f>IF(OR(Q11="Nei"),Tabell1[[#This Row],[Plastvekt (kg)]],0)</f>
        <v>0</v>
      </c>
      <c r="X11" s="24">
        <f>IF(OR(G11="Ja"),Tabell1[[#This Row],[Plastvekt (kg)]],0)</f>
        <v>0</v>
      </c>
      <c r="Y11" s="24">
        <f>IF(OR(G11="Nei"),Tabell1[[#This Row],[Plastvekt (kg)]],0)</f>
        <v>0</v>
      </c>
    </row>
    <row r="12" spans="2:25" ht="12">
      <c r="B12" s="21" t="s">
        <v>25</v>
      </c>
      <c r="C12" s="74"/>
      <c r="D12" s="21"/>
      <c r="E12" s="21"/>
      <c r="F12" s="21"/>
      <c r="G12" s="113"/>
      <c r="H12" s="301"/>
      <c r="I12" s="21"/>
      <c r="J12" s="21">
        <f>Tabell1[[#This Row],[Plastande
 (0-1)]]*Tabell1[[#This Row],[Totalvekt for produktet
(kg)]]</f>
        <v>0</v>
      </c>
      <c r="K12" s="79"/>
      <c r="L12" s="21" t="s">
        <v>22</v>
      </c>
      <c r="M12" s="76" t="s">
        <v>92</v>
      </c>
      <c r="N12" s="84"/>
      <c r="O12" s="74"/>
      <c r="P12" s="74"/>
      <c r="Q12" s="74"/>
      <c r="R12" s="17"/>
      <c r="S12" s="19"/>
      <c r="T12" s="22">
        <f>IF(OR(L12="Ny fossil",L12="Ny biobasert"),Tabell1[[#This Row],[Plastvekt (kg)]],0)</f>
        <v>0</v>
      </c>
      <c r="U12" s="23">
        <f>IF(OR(L12="Gjenvunnet",L12="Bevart",L12="Ombrukt",L12="Overskudd"),Tabell1[[#This Row],[Plastvekt (kg)]],0)</f>
        <v>0</v>
      </c>
      <c r="V12" s="24">
        <f>IF(OR(Q12="Ja"),Tabell1[[#This Row],[Plastvekt (kg)]],0)</f>
        <v>0</v>
      </c>
      <c r="W12" s="24">
        <f>IF(OR(Q12="Nei"),Tabell1[[#This Row],[Plastvekt (kg)]],0)</f>
        <v>0</v>
      </c>
      <c r="X12" s="24">
        <f>IF(OR(G12="Ja"),Tabell1[[#This Row],[Plastvekt (kg)]],0)</f>
        <v>0</v>
      </c>
      <c r="Y12" s="24">
        <f>IF(OR(G12="Nei"),Tabell1[[#This Row],[Plastvekt (kg)]],0)</f>
        <v>0</v>
      </c>
    </row>
    <row r="13" spans="2:25" ht="12">
      <c r="B13" s="21" t="s">
        <v>25</v>
      </c>
      <c r="C13" s="74"/>
      <c r="D13" s="21"/>
      <c r="E13" s="21"/>
      <c r="F13" s="21"/>
      <c r="G13" s="113"/>
      <c r="H13" s="301"/>
      <c r="I13" s="21"/>
      <c r="J13" s="21">
        <f>Tabell1[[#This Row],[Plastande
 (0-1)]]*Tabell1[[#This Row],[Totalvekt for produktet
(kg)]]</f>
        <v>0</v>
      </c>
      <c r="K13" s="79"/>
      <c r="L13" s="21" t="s">
        <v>22</v>
      </c>
      <c r="M13" s="76" t="s">
        <v>92</v>
      </c>
      <c r="N13" s="84"/>
      <c r="O13" s="74"/>
      <c r="P13" s="74"/>
      <c r="Q13" s="74"/>
      <c r="R13" s="17"/>
      <c r="S13" s="19"/>
      <c r="T13" s="22">
        <f>IF(OR(L13="Ny fossil",L13="Ny biobasert"),Tabell1[[#This Row],[Plastvekt (kg)]],0)</f>
        <v>0</v>
      </c>
      <c r="U13" s="23">
        <f>IF(OR(L13="Gjenvunnet",L13="Bevart",L13="Ombrukt",L13="Overskudd"),Tabell1[[#This Row],[Plastvekt (kg)]],0)</f>
        <v>0</v>
      </c>
      <c r="V13" s="24">
        <f>IF(OR(Q13="Ja"),Tabell1[[#This Row],[Plastvekt (kg)]],0)</f>
        <v>0</v>
      </c>
      <c r="W13" s="24">
        <f>IF(OR(Q13="Nei"),Tabell1[[#This Row],[Plastvekt (kg)]],0)</f>
        <v>0</v>
      </c>
      <c r="X13" s="24">
        <f>IF(OR(G13="Ja"),Tabell1[[#This Row],[Plastvekt (kg)]],0)</f>
        <v>0</v>
      </c>
      <c r="Y13" s="24">
        <f>IF(OR(G13="Nei"),Tabell1[[#This Row],[Plastvekt (kg)]],0)</f>
        <v>0</v>
      </c>
    </row>
    <row r="14" spans="2:25" ht="12">
      <c r="B14" s="21" t="s">
        <v>25</v>
      </c>
      <c r="C14" s="74"/>
      <c r="D14" s="21"/>
      <c r="E14" s="21"/>
      <c r="F14" s="21"/>
      <c r="G14" s="113"/>
      <c r="H14" s="301"/>
      <c r="I14" s="21"/>
      <c r="J14" s="21">
        <f>Tabell1[[#This Row],[Plastande
 (0-1)]]*Tabell1[[#This Row],[Totalvekt for produktet
(kg)]]</f>
        <v>0</v>
      </c>
      <c r="K14" s="79"/>
      <c r="L14" s="21" t="s">
        <v>22</v>
      </c>
      <c r="M14" s="76" t="s">
        <v>92</v>
      </c>
      <c r="N14" s="84"/>
      <c r="O14" s="74"/>
      <c r="P14" s="74"/>
      <c r="Q14" s="74"/>
      <c r="R14" s="17"/>
      <c r="S14" s="19"/>
      <c r="T14" s="22">
        <f>IF(OR(L14="Ny fossil",L14="Ny biobasert"),Tabell1[[#This Row],[Plastvekt (kg)]],0)</f>
        <v>0</v>
      </c>
      <c r="U14" s="23">
        <f>IF(OR(L14="Gjenvunnet",L14="Bevart",L14="Ombrukt",L14="Overskudd"),Tabell1[[#This Row],[Plastvekt (kg)]],0)</f>
        <v>0</v>
      </c>
      <c r="V14" s="24">
        <f>IF(OR(Q14="Ja"),Tabell1[[#This Row],[Plastvekt (kg)]],0)</f>
        <v>0</v>
      </c>
      <c r="W14" s="24">
        <f>IF(OR(Q14="Nei"),Tabell1[[#This Row],[Plastvekt (kg)]],0)</f>
        <v>0</v>
      </c>
      <c r="X14" s="24">
        <f>IF(OR(G14="Ja"),Tabell1[[#This Row],[Plastvekt (kg)]],0)</f>
        <v>0</v>
      </c>
      <c r="Y14" s="24">
        <f>IF(OR(G14="Nei"),Tabell1[[#This Row],[Plastvekt (kg)]],0)</f>
        <v>0</v>
      </c>
    </row>
    <row r="15" spans="2:25" ht="12">
      <c r="B15" s="21" t="s">
        <v>25</v>
      </c>
      <c r="C15" s="74"/>
      <c r="D15" s="21"/>
      <c r="E15" s="21"/>
      <c r="F15" s="21"/>
      <c r="G15" s="113"/>
      <c r="H15" s="301"/>
      <c r="I15" s="21"/>
      <c r="J15" s="21">
        <f>Tabell1[[#This Row],[Plastande
 (0-1)]]*Tabell1[[#This Row],[Totalvekt for produktet
(kg)]]</f>
        <v>0</v>
      </c>
      <c r="K15" s="79"/>
      <c r="L15" s="21" t="s">
        <v>22</v>
      </c>
      <c r="M15" s="76" t="s">
        <v>92</v>
      </c>
      <c r="N15" s="84"/>
      <c r="O15" s="74"/>
      <c r="P15" s="74"/>
      <c r="Q15" s="74"/>
      <c r="R15" s="17"/>
      <c r="S15" s="19"/>
      <c r="T15" s="22">
        <f>IF(OR(L15="Ny fossil",L15="Ny biobasert"),Tabell1[[#This Row],[Plastvekt (kg)]],0)</f>
        <v>0</v>
      </c>
      <c r="U15" s="23">
        <f>IF(OR(L15="Gjenvunnet",L15="Bevart",L15="Ombrukt",L15="Overskudd"),Tabell1[[#This Row],[Plastvekt (kg)]],0)</f>
        <v>0</v>
      </c>
      <c r="V15" s="24">
        <f>IF(OR(Q15="Ja"),Tabell1[[#This Row],[Plastvekt (kg)]],0)</f>
        <v>0</v>
      </c>
      <c r="W15" s="24">
        <f>IF(OR(Q15="Nei"),Tabell1[[#This Row],[Plastvekt (kg)]],0)</f>
        <v>0</v>
      </c>
      <c r="X15" s="24">
        <f>IF(OR(G15="Ja"),Tabell1[[#This Row],[Plastvekt (kg)]],0)</f>
        <v>0</v>
      </c>
      <c r="Y15" s="24">
        <f>IF(OR(G15="Nei"),Tabell1[[#This Row],[Plastvekt (kg)]],0)</f>
        <v>0</v>
      </c>
    </row>
    <row r="16" spans="2:25" ht="12">
      <c r="B16" s="21" t="s">
        <v>25</v>
      </c>
      <c r="C16" s="74"/>
      <c r="D16" s="21"/>
      <c r="E16" s="21"/>
      <c r="F16" s="21"/>
      <c r="G16" s="113"/>
      <c r="H16" s="301"/>
      <c r="I16" s="21"/>
      <c r="J16" s="21">
        <f>Tabell1[[#This Row],[Plastande
 (0-1)]]*Tabell1[[#This Row],[Totalvekt for produktet
(kg)]]</f>
        <v>0</v>
      </c>
      <c r="K16" s="79"/>
      <c r="L16" s="21" t="s">
        <v>22</v>
      </c>
      <c r="M16" s="76" t="s">
        <v>92</v>
      </c>
      <c r="N16" s="84"/>
      <c r="O16" s="74"/>
      <c r="P16" s="74"/>
      <c r="Q16" s="74"/>
      <c r="R16" s="17"/>
      <c r="S16" s="19"/>
      <c r="T16" s="22">
        <f>IF(OR(L16="Ny fossil",L16="Ny biobasert"),Tabell1[[#This Row],[Plastvekt (kg)]],0)</f>
        <v>0</v>
      </c>
      <c r="U16" s="23">
        <f>IF(OR(L16="Gjenvunnet",L16="Bevart",L16="Ombrukt",L16="Overskudd"),Tabell1[[#This Row],[Plastvekt (kg)]],0)</f>
        <v>0</v>
      </c>
      <c r="V16" s="24">
        <f>IF(OR(Q16="Ja"),Tabell1[[#This Row],[Plastvekt (kg)]],0)</f>
        <v>0</v>
      </c>
      <c r="W16" s="24">
        <f>IF(OR(Q16="Nei"),Tabell1[[#This Row],[Plastvekt (kg)]],0)</f>
        <v>0</v>
      </c>
      <c r="X16" s="24">
        <f>IF(OR(G16="Ja"),Tabell1[[#This Row],[Plastvekt (kg)]],0)</f>
        <v>0</v>
      </c>
      <c r="Y16" s="24">
        <f>IF(OR(G16="Nei"),Tabell1[[#This Row],[Plastvekt (kg)]],0)</f>
        <v>0</v>
      </c>
    </row>
    <row r="17" spans="2:25" ht="12">
      <c r="B17" s="21" t="s">
        <v>25</v>
      </c>
      <c r="C17" s="74"/>
      <c r="D17" s="21"/>
      <c r="E17" s="21"/>
      <c r="F17" s="21"/>
      <c r="G17" s="113"/>
      <c r="H17" s="301"/>
      <c r="I17" s="21"/>
      <c r="J17" s="21">
        <f>Tabell1[[#This Row],[Plastande
 (0-1)]]*Tabell1[[#This Row],[Totalvekt for produktet
(kg)]]</f>
        <v>0</v>
      </c>
      <c r="K17" s="79"/>
      <c r="L17" s="21" t="s">
        <v>22</v>
      </c>
      <c r="M17" s="76" t="s">
        <v>92</v>
      </c>
      <c r="N17" s="84"/>
      <c r="O17" s="74"/>
      <c r="P17" s="74"/>
      <c r="Q17" s="74"/>
      <c r="R17" s="17"/>
      <c r="S17" s="19"/>
      <c r="T17" s="22">
        <f>IF(OR(L17="Ny fossil",L17="Ny biobasert"),Tabell1[[#This Row],[Plastvekt (kg)]],0)</f>
        <v>0</v>
      </c>
      <c r="U17" s="23">
        <f>IF(OR(L17="Gjenvunnet",L17="Bevart",L17="Ombrukt",L17="Overskudd"),Tabell1[[#This Row],[Plastvekt (kg)]],0)</f>
        <v>0</v>
      </c>
      <c r="V17" s="24">
        <f>IF(OR(Q17="Ja"),Tabell1[[#This Row],[Plastvekt (kg)]],0)</f>
        <v>0</v>
      </c>
      <c r="W17" s="24">
        <f>IF(OR(Q17="Nei"),Tabell1[[#This Row],[Plastvekt (kg)]],0)</f>
        <v>0</v>
      </c>
      <c r="X17" s="24">
        <f>IF(OR(G17="Ja"),Tabell1[[#This Row],[Plastvekt (kg)]],0)</f>
        <v>0</v>
      </c>
      <c r="Y17" s="24">
        <f>IF(OR(G17="Nei"),Tabell1[[#This Row],[Plastvekt (kg)]],0)</f>
        <v>0</v>
      </c>
    </row>
    <row r="18" spans="2:25" ht="12">
      <c r="B18" s="21" t="s">
        <v>25</v>
      </c>
      <c r="C18" s="74"/>
      <c r="D18" s="21"/>
      <c r="E18" s="21"/>
      <c r="F18" s="21"/>
      <c r="G18" s="113"/>
      <c r="H18" s="301"/>
      <c r="I18" s="21"/>
      <c r="J18" s="21">
        <f>Tabell1[[#This Row],[Plastande
 (0-1)]]*Tabell1[[#This Row],[Totalvekt for produktet
(kg)]]</f>
        <v>0</v>
      </c>
      <c r="K18" s="79"/>
      <c r="L18" s="21" t="s">
        <v>22</v>
      </c>
      <c r="M18" s="76" t="s">
        <v>92</v>
      </c>
      <c r="N18" s="84"/>
      <c r="O18" s="74"/>
      <c r="P18" s="74"/>
      <c r="Q18" s="74"/>
      <c r="R18" s="17"/>
      <c r="S18" s="19"/>
      <c r="T18" s="22">
        <f>IF(OR(L18="Ny fossil",L18="Ny biobasert"),Tabell1[[#This Row],[Plastvekt (kg)]],0)</f>
        <v>0</v>
      </c>
      <c r="U18" s="23">
        <f>IF(OR(L18="Gjenvunnet",L18="Bevart",L18="Ombrukt",L18="Overskudd"),Tabell1[[#This Row],[Plastvekt (kg)]],0)</f>
        <v>0</v>
      </c>
      <c r="V18" s="24">
        <f>IF(OR(Q18="Ja"),Tabell1[[#This Row],[Plastvekt (kg)]],0)</f>
        <v>0</v>
      </c>
      <c r="W18" s="24">
        <f>IF(OR(Q18="Nei"),Tabell1[[#This Row],[Plastvekt (kg)]],0)</f>
        <v>0</v>
      </c>
      <c r="X18" s="24">
        <f>IF(OR(G18="Ja"),Tabell1[[#This Row],[Plastvekt (kg)]],0)</f>
        <v>0</v>
      </c>
      <c r="Y18" s="24">
        <f>IF(OR(G18="Nei"),Tabell1[[#This Row],[Plastvekt (kg)]],0)</f>
        <v>0</v>
      </c>
    </row>
    <row r="19" spans="2:25" ht="12">
      <c r="B19" s="21" t="s">
        <v>25</v>
      </c>
      <c r="C19" s="74"/>
      <c r="D19" s="21"/>
      <c r="E19" s="21"/>
      <c r="F19" s="21"/>
      <c r="G19" s="113"/>
      <c r="H19" s="301"/>
      <c r="I19" s="21"/>
      <c r="J19" s="21">
        <f>Tabell1[[#This Row],[Plastande
 (0-1)]]*Tabell1[[#This Row],[Totalvekt for produktet
(kg)]]</f>
        <v>0</v>
      </c>
      <c r="K19" s="79"/>
      <c r="L19" s="21" t="s">
        <v>22</v>
      </c>
      <c r="M19" s="76" t="s">
        <v>92</v>
      </c>
      <c r="N19" s="84"/>
      <c r="O19" s="74"/>
      <c r="P19" s="74"/>
      <c r="Q19" s="74"/>
      <c r="R19" s="17"/>
      <c r="S19" s="19"/>
      <c r="T19" s="22">
        <f>IF(OR(L19="Ny fossil",L19="Ny biobasert"),Tabell1[[#This Row],[Plastvekt (kg)]],0)</f>
        <v>0</v>
      </c>
      <c r="U19" s="23">
        <f>IF(OR(L19="Gjenvunnet",L19="Bevart",L19="Ombrukt",L19="Overskudd"),Tabell1[[#This Row],[Plastvekt (kg)]],0)</f>
        <v>0</v>
      </c>
      <c r="V19" s="24">
        <f>IF(OR(Q19="Ja"),Tabell1[[#This Row],[Plastvekt (kg)]],0)</f>
        <v>0</v>
      </c>
      <c r="W19" s="24">
        <f>IF(OR(Q19="Nei"),Tabell1[[#This Row],[Plastvekt (kg)]],0)</f>
        <v>0</v>
      </c>
      <c r="X19" s="24">
        <f>IF(OR(G19="Ja"),Tabell1[[#This Row],[Plastvekt (kg)]],0)</f>
        <v>0</v>
      </c>
      <c r="Y19" s="24">
        <f>IF(OR(G19="Nei"),Tabell1[[#This Row],[Plastvekt (kg)]],0)</f>
        <v>0</v>
      </c>
    </row>
    <row r="20" spans="2:25" ht="12">
      <c r="B20" s="21" t="s">
        <v>25</v>
      </c>
      <c r="C20" s="74"/>
      <c r="D20" s="21"/>
      <c r="E20" s="21"/>
      <c r="F20" s="21"/>
      <c r="G20" s="113"/>
      <c r="H20" s="301"/>
      <c r="I20" s="21"/>
      <c r="J20" s="21">
        <f>Tabell1[[#This Row],[Plastande
 (0-1)]]*Tabell1[[#This Row],[Totalvekt for produktet
(kg)]]</f>
        <v>0</v>
      </c>
      <c r="K20" s="79"/>
      <c r="L20" s="21" t="s">
        <v>22</v>
      </c>
      <c r="M20" s="76" t="s">
        <v>92</v>
      </c>
      <c r="N20" s="84"/>
      <c r="O20" s="74"/>
      <c r="P20" s="74"/>
      <c r="Q20" s="74"/>
      <c r="R20" s="17"/>
      <c r="S20" s="19"/>
      <c r="T20" s="22">
        <f>IF(OR(L20="Ny fossil",L20="Ny biobasert"),Tabell1[[#This Row],[Plastvekt (kg)]],0)</f>
        <v>0</v>
      </c>
      <c r="U20" s="23">
        <f>IF(OR(L20="Gjenvunnet",L20="Bevart",L20="Ombrukt",L20="Overskudd"),Tabell1[[#This Row],[Plastvekt (kg)]],0)</f>
        <v>0</v>
      </c>
      <c r="V20" s="24">
        <f>IF(OR(Q20="Ja"),Tabell1[[#This Row],[Plastvekt (kg)]],0)</f>
        <v>0</v>
      </c>
      <c r="W20" s="24">
        <f>IF(OR(Q20="Nei"),Tabell1[[#This Row],[Plastvekt (kg)]],0)</f>
        <v>0</v>
      </c>
      <c r="X20" s="24">
        <f>IF(OR(G20="Ja"),Tabell1[[#This Row],[Plastvekt (kg)]],0)</f>
        <v>0</v>
      </c>
      <c r="Y20" s="24">
        <f>IF(OR(G20="Nei"),Tabell1[[#This Row],[Plastvekt (kg)]],0)</f>
        <v>0</v>
      </c>
    </row>
    <row r="21" spans="2:25" ht="12">
      <c r="B21" s="21" t="s">
        <v>25</v>
      </c>
      <c r="C21" s="74"/>
      <c r="D21" s="21"/>
      <c r="E21" s="21"/>
      <c r="F21" s="21"/>
      <c r="G21" s="113"/>
      <c r="H21" s="301"/>
      <c r="I21" s="21"/>
      <c r="J21" s="21">
        <f>Tabell1[[#This Row],[Plastande
 (0-1)]]*Tabell1[[#This Row],[Totalvekt for produktet
(kg)]]</f>
        <v>0</v>
      </c>
      <c r="K21" s="79"/>
      <c r="L21" s="21" t="s">
        <v>22</v>
      </c>
      <c r="M21" s="76" t="s">
        <v>92</v>
      </c>
      <c r="N21" s="84"/>
      <c r="O21" s="74"/>
      <c r="P21" s="74"/>
      <c r="Q21" s="74"/>
      <c r="R21" s="17"/>
      <c r="S21" s="19"/>
      <c r="T21" s="22">
        <f>IF(OR(L21="Ny fossil",L21="Ny biobasert"),Tabell1[[#This Row],[Plastvekt (kg)]],0)</f>
        <v>0</v>
      </c>
      <c r="U21" s="23">
        <f>IF(OR(L21="Gjenvunnet",L21="Bevart",L21="Ombrukt",L21="Overskudd"),Tabell1[[#This Row],[Plastvekt (kg)]],0)</f>
        <v>0</v>
      </c>
      <c r="V21" s="24">
        <f>IF(OR(Q21="Ja"),Tabell1[[#This Row],[Plastvekt (kg)]],0)</f>
        <v>0</v>
      </c>
      <c r="W21" s="24">
        <f>IF(OR(Q21="Nei"),Tabell1[[#This Row],[Plastvekt (kg)]],0)</f>
        <v>0</v>
      </c>
      <c r="X21" s="24">
        <f>IF(OR(G21="Ja"),Tabell1[[#This Row],[Plastvekt (kg)]],0)</f>
        <v>0</v>
      </c>
      <c r="Y21" s="24">
        <f>IF(OR(G21="Nei"),Tabell1[[#This Row],[Plastvekt (kg)]],0)</f>
        <v>0</v>
      </c>
    </row>
    <row r="22" spans="2:25" ht="12">
      <c r="B22" s="21" t="s">
        <v>25</v>
      </c>
      <c r="C22" s="74"/>
      <c r="D22" s="21"/>
      <c r="E22" s="21"/>
      <c r="F22" s="21"/>
      <c r="G22" s="113"/>
      <c r="H22" s="301"/>
      <c r="I22" s="21"/>
      <c r="J22" s="21">
        <f>Tabell1[[#This Row],[Plastande
 (0-1)]]*Tabell1[[#This Row],[Totalvekt for produktet
(kg)]]</f>
        <v>0</v>
      </c>
      <c r="K22" s="79"/>
      <c r="L22" s="21" t="s">
        <v>22</v>
      </c>
      <c r="M22" s="76" t="s">
        <v>92</v>
      </c>
      <c r="N22" s="84"/>
      <c r="O22" s="74"/>
      <c r="P22" s="74"/>
      <c r="Q22" s="74"/>
      <c r="R22" s="17"/>
      <c r="S22" s="19"/>
      <c r="T22" s="22">
        <f>IF(OR(L22="Ny fossil",L22="Ny biobasert"),Tabell1[[#This Row],[Plastvekt (kg)]],0)</f>
        <v>0</v>
      </c>
      <c r="U22" s="23">
        <f>IF(OR(L22="Gjenvunnet",L22="Bevart",L22="Ombrukt",L22="Overskudd"),Tabell1[[#This Row],[Plastvekt (kg)]],0)</f>
        <v>0</v>
      </c>
      <c r="V22" s="24">
        <f>IF(OR(Q22="Ja"),Tabell1[[#This Row],[Plastvekt (kg)]],0)</f>
        <v>0</v>
      </c>
      <c r="W22" s="24">
        <f>IF(OR(Q22="Nei"),Tabell1[[#This Row],[Plastvekt (kg)]],0)</f>
        <v>0</v>
      </c>
      <c r="X22" s="24">
        <f>IF(OR(G22="Ja"),Tabell1[[#This Row],[Plastvekt (kg)]],0)</f>
        <v>0</v>
      </c>
      <c r="Y22" s="24">
        <f>IF(OR(G22="Nei"),Tabell1[[#This Row],[Plastvekt (kg)]],0)</f>
        <v>0</v>
      </c>
    </row>
    <row r="23" spans="2:25" ht="12">
      <c r="B23" s="21" t="s">
        <v>25</v>
      </c>
      <c r="C23" s="74"/>
      <c r="D23" s="21"/>
      <c r="E23" s="21"/>
      <c r="F23" s="21"/>
      <c r="G23" s="113"/>
      <c r="H23" s="301"/>
      <c r="I23" s="21"/>
      <c r="J23" s="21">
        <f>Tabell1[[#This Row],[Plastande
 (0-1)]]*Tabell1[[#This Row],[Totalvekt for produktet
(kg)]]</f>
        <v>0</v>
      </c>
      <c r="K23" s="79"/>
      <c r="L23" s="21" t="s">
        <v>22</v>
      </c>
      <c r="M23" s="76" t="s">
        <v>92</v>
      </c>
      <c r="N23" s="84"/>
      <c r="O23" s="74"/>
      <c r="P23" s="74"/>
      <c r="Q23" s="74"/>
      <c r="R23" s="17"/>
      <c r="S23" s="19"/>
      <c r="T23" s="22">
        <f>IF(OR(L23="Ny fossil",L23="Ny biobasert"),Tabell1[[#This Row],[Plastvekt (kg)]],0)</f>
        <v>0</v>
      </c>
      <c r="U23" s="23">
        <f>IF(OR(L23="Gjenvunnet",L23="Bevart",L23="Ombrukt",L23="Overskudd"),Tabell1[[#This Row],[Plastvekt (kg)]],0)</f>
        <v>0</v>
      </c>
      <c r="V23" s="24">
        <f>IF(OR(Q23="Ja"),Tabell1[[#This Row],[Plastvekt (kg)]],0)</f>
        <v>0</v>
      </c>
      <c r="W23" s="24">
        <f>IF(OR(Q23="Nei"),Tabell1[[#This Row],[Plastvekt (kg)]],0)</f>
        <v>0</v>
      </c>
      <c r="X23" s="24">
        <f>IF(OR(G23="Ja"),Tabell1[[#This Row],[Plastvekt (kg)]],0)</f>
        <v>0</v>
      </c>
      <c r="Y23" s="24">
        <f>IF(OR(G23="Nei"),Tabell1[[#This Row],[Plastvekt (kg)]],0)</f>
        <v>0</v>
      </c>
    </row>
    <row r="24" spans="2:25" ht="12">
      <c r="B24" s="21" t="s">
        <v>25</v>
      </c>
      <c r="C24" s="74"/>
      <c r="D24" s="21"/>
      <c r="E24" s="21"/>
      <c r="F24" s="21"/>
      <c r="G24" s="113"/>
      <c r="H24" s="301"/>
      <c r="I24" s="21"/>
      <c r="J24" s="21">
        <f>Tabell1[[#This Row],[Plastande
 (0-1)]]*Tabell1[[#This Row],[Totalvekt for produktet
(kg)]]</f>
        <v>0</v>
      </c>
      <c r="K24" s="79"/>
      <c r="L24" s="21" t="s">
        <v>22</v>
      </c>
      <c r="M24" s="76" t="s">
        <v>92</v>
      </c>
      <c r="N24" s="84"/>
      <c r="O24" s="74"/>
      <c r="P24" s="74"/>
      <c r="Q24" s="74"/>
      <c r="R24" s="17"/>
      <c r="S24" s="19"/>
      <c r="T24" s="22">
        <f>IF(OR(L24="Ny fossil",L24="Ny biobasert"),Tabell1[[#This Row],[Plastvekt (kg)]],0)</f>
        <v>0</v>
      </c>
      <c r="U24" s="23">
        <f>IF(OR(L24="Gjenvunnet",L24="Bevart",L24="Ombrukt",L24="Overskudd"),Tabell1[[#This Row],[Plastvekt (kg)]],0)</f>
        <v>0</v>
      </c>
      <c r="V24" s="24">
        <f>IF(OR(Q24="Ja"),Tabell1[[#This Row],[Plastvekt (kg)]],0)</f>
        <v>0</v>
      </c>
      <c r="W24" s="24">
        <f>IF(OR(Q24="Nei"),Tabell1[[#This Row],[Plastvekt (kg)]],0)</f>
        <v>0</v>
      </c>
      <c r="X24" s="24">
        <f>IF(OR(G24="Ja"),Tabell1[[#This Row],[Plastvekt (kg)]],0)</f>
        <v>0</v>
      </c>
      <c r="Y24" s="24">
        <f>IF(OR(G24="Nei"),Tabell1[[#This Row],[Plastvekt (kg)]],0)</f>
        <v>0</v>
      </c>
    </row>
    <row r="25" spans="2:25" ht="12">
      <c r="B25" s="21" t="s">
        <v>25</v>
      </c>
      <c r="C25" s="74"/>
      <c r="D25" s="21"/>
      <c r="E25" s="21"/>
      <c r="F25" s="21"/>
      <c r="G25" s="113"/>
      <c r="H25" s="301"/>
      <c r="I25" s="21"/>
      <c r="J25" s="21">
        <f>Tabell1[[#This Row],[Plastande
 (0-1)]]*Tabell1[[#This Row],[Totalvekt for produktet
(kg)]]</f>
        <v>0</v>
      </c>
      <c r="K25" s="79"/>
      <c r="L25" s="21" t="s">
        <v>22</v>
      </c>
      <c r="M25" s="76" t="s">
        <v>92</v>
      </c>
      <c r="N25" s="84"/>
      <c r="O25" s="74"/>
      <c r="P25" s="74"/>
      <c r="Q25" s="74"/>
      <c r="R25" s="17"/>
      <c r="S25" s="19"/>
      <c r="T25" s="22">
        <f>IF(OR(L25="Ny fossil",L25="Ny biobasert"),Tabell1[[#This Row],[Plastvekt (kg)]],0)</f>
        <v>0</v>
      </c>
      <c r="U25" s="23">
        <f>IF(OR(L25="Gjenvunnet",L25="Bevart",L25="Ombrukt",L25="Overskudd"),Tabell1[[#This Row],[Plastvekt (kg)]],0)</f>
        <v>0</v>
      </c>
      <c r="V25" s="24">
        <f>IF(OR(Q25="Ja"),Tabell1[[#This Row],[Plastvekt (kg)]],0)</f>
        <v>0</v>
      </c>
      <c r="W25" s="24">
        <f>IF(OR(Q25="Nei"),Tabell1[[#This Row],[Plastvekt (kg)]],0)</f>
        <v>0</v>
      </c>
      <c r="X25" s="24">
        <f>IF(OR(G25="Ja"),Tabell1[[#This Row],[Plastvekt (kg)]],0)</f>
        <v>0</v>
      </c>
      <c r="Y25" s="24">
        <f>IF(OR(G25="Nei"),Tabell1[[#This Row],[Plastvekt (kg)]],0)</f>
        <v>0</v>
      </c>
    </row>
    <row r="26" spans="2:25" ht="12">
      <c r="B26" s="21" t="s">
        <v>25</v>
      </c>
      <c r="C26" s="74"/>
      <c r="D26" s="21"/>
      <c r="E26" s="21"/>
      <c r="F26" s="21"/>
      <c r="G26" s="113"/>
      <c r="H26" s="301"/>
      <c r="I26" s="21"/>
      <c r="J26" s="21">
        <f>Tabell1[[#This Row],[Plastande
 (0-1)]]*Tabell1[[#This Row],[Totalvekt for produktet
(kg)]]</f>
        <v>0</v>
      </c>
      <c r="K26" s="79"/>
      <c r="L26" s="21" t="s">
        <v>22</v>
      </c>
      <c r="M26" s="76" t="s">
        <v>92</v>
      </c>
      <c r="N26" s="84"/>
      <c r="O26" s="74"/>
      <c r="P26" s="74"/>
      <c r="Q26" s="74"/>
      <c r="R26" s="17"/>
      <c r="S26" s="19"/>
      <c r="T26" s="22">
        <f>IF(OR(L26="Ny fossil",L26="Ny biobasert"),Tabell1[[#This Row],[Plastvekt (kg)]],0)</f>
        <v>0</v>
      </c>
      <c r="U26" s="23">
        <f>IF(OR(L26="Gjenvunnet",L26="Bevart",L26="Ombrukt",L26="Overskudd"),Tabell1[[#This Row],[Plastvekt (kg)]],0)</f>
        <v>0</v>
      </c>
      <c r="V26" s="24">
        <f>IF(OR(Q26="Ja"),Tabell1[[#This Row],[Plastvekt (kg)]],0)</f>
        <v>0</v>
      </c>
      <c r="W26" s="24">
        <f>IF(OR(Q26="Nei"),Tabell1[[#This Row],[Plastvekt (kg)]],0)</f>
        <v>0</v>
      </c>
      <c r="X26" s="24">
        <f>IF(OR(G26="Ja"),Tabell1[[#This Row],[Plastvekt (kg)]],0)</f>
        <v>0</v>
      </c>
      <c r="Y26" s="24">
        <f>IF(OR(G26="Nei"),Tabell1[[#This Row],[Plastvekt (kg)]],0)</f>
        <v>0</v>
      </c>
    </row>
    <row r="27" spans="2:25" ht="12">
      <c r="B27" s="21" t="s">
        <v>25</v>
      </c>
      <c r="C27" s="74"/>
      <c r="D27" s="21"/>
      <c r="E27" s="21"/>
      <c r="F27" s="21"/>
      <c r="G27" s="113"/>
      <c r="H27" s="301"/>
      <c r="I27" s="21"/>
      <c r="J27" s="21">
        <f>Tabell1[[#This Row],[Plastande
 (0-1)]]*Tabell1[[#This Row],[Totalvekt for produktet
(kg)]]</f>
        <v>0</v>
      </c>
      <c r="K27" s="79"/>
      <c r="L27" s="21" t="s">
        <v>22</v>
      </c>
      <c r="M27" s="76" t="s">
        <v>92</v>
      </c>
      <c r="N27" s="84"/>
      <c r="O27" s="74"/>
      <c r="P27" s="74"/>
      <c r="Q27" s="74"/>
      <c r="R27" s="17"/>
      <c r="S27" s="19"/>
      <c r="T27" s="22">
        <f>IF(OR(L27="Ny fossil",L27="Ny biobasert"),Tabell1[[#This Row],[Plastvekt (kg)]],0)</f>
        <v>0</v>
      </c>
      <c r="U27" s="23">
        <f>IF(OR(L27="Gjenvunnet",L27="Bevart",L27="Ombrukt",L27="Overskudd"),Tabell1[[#This Row],[Plastvekt (kg)]],0)</f>
        <v>0</v>
      </c>
      <c r="V27" s="24">
        <f>IF(OR(Q27="Ja"),Tabell1[[#This Row],[Plastvekt (kg)]],0)</f>
        <v>0</v>
      </c>
      <c r="W27" s="24">
        <f>IF(OR(Q27="Nei"),Tabell1[[#This Row],[Plastvekt (kg)]],0)</f>
        <v>0</v>
      </c>
      <c r="X27" s="24">
        <f>IF(OR(G27="Ja"),Tabell1[[#This Row],[Plastvekt (kg)]],0)</f>
        <v>0</v>
      </c>
      <c r="Y27" s="24">
        <f>IF(OR(G27="Nei"),Tabell1[[#This Row],[Plastvekt (kg)]],0)</f>
        <v>0</v>
      </c>
    </row>
    <row r="28" spans="2:25" ht="12">
      <c r="B28" s="21" t="s">
        <v>25</v>
      </c>
      <c r="C28" s="74"/>
      <c r="D28" s="21"/>
      <c r="E28" s="21"/>
      <c r="F28" s="21"/>
      <c r="G28" s="113"/>
      <c r="H28" s="301"/>
      <c r="I28" s="21"/>
      <c r="J28" s="21">
        <f>Tabell1[[#This Row],[Plastande
 (0-1)]]*Tabell1[[#This Row],[Totalvekt for produktet
(kg)]]</f>
        <v>0</v>
      </c>
      <c r="K28" s="79"/>
      <c r="L28" s="21" t="s">
        <v>22</v>
      </c>
      <c r="M28" s="76" t="s">
        <v>92</v>
      </c>
      <c r="N28" s="84"/>
      <c r="O28" s="74"/>
      <c r="P28" s="74"/>
      <c r="Q28" s="74"/>
      <c r="R28" s="17"/>
      <c r="S28" s="19"/>
      <c r="T28" s="22">
        <f>IF(OR(L28="Ny fossil",L28="Ny biobasert"),Tabell1[[#This Row],[Plastvekt (kg)]],0)</f>
        <v>0</v>
      </c>
      <c r="U28" s="23">
        <f>IF(OR(L28="Gjenvunnet",L28="Bevart",L28="Ombrukt",L28="Overskudd"),Tabell1[[#This Row],[Plastvekt (kg)]],0)</f>
        <v>0</v>
      </c>
      <c r="V28" s="24">
        <f>IF(OR(Q28="Ja"),Tabell1[[#This Row],[Plastvekt (kg)]],0)</f>
        <v>0</v>
      </c>
      <c r="W28" s="24">
        <f>IF(OR(Q28="Nei"),Tabell1[[#This Row],[Plastvekt (kg)]],0)</f>
        <v>0</v>
      </c>
      <c r="X28" s="24">
        <f>IF(OR(G28="Ja"),Tabell1[[#This Row],[Plastvekt (kg)]],0)</f>
        <v>0</v>
      </c>
      <c r="Y28" s="24">
        <f>IF(OR(G28="Nei"),Tabell1[[#This Row],[Plastvekt (kg)]],0)</f>
        <v>0</v>
      </c>
    </row>
    <row r="29" spans="2:25" ht="12">
      <c r="B29" s="21" t="s">
        <v>25</v>
      </c>
      <c r="C29" s="74"/>
      <c r="D29" s="21"/>
      <c r="E29" s="21"/>
      <c r="F29" s="21"/>
      <c r="G29" s="113"/>
      <c r="H29" s="301"/>
      <c r="I29" s="21"/>
      <c r="J29" s="21">
        <f>Tabell1[[#This Row],[Plastande
 (0-1)]]*Tabell1[[#This Row],[Totalvekt for produktet
(kg)]]</f>
        <v>0</v>
      </c>
      <c r="K29" s="79"/>
      <c r="L29" s="21" t="s">
        <v>22</v>
      </c>
      <c r="M29" s="76" t="s">
        <v>92</v>
      </c>
      <c r="N29" s="84"/>
      <c r="O29" s="74"/>
      <c r="P29" s="74"/>
      <c r="Q29" s="74"/>
      <c r="R29" s="17"/>
      <c r="S29" s="19"/>
      <c r="T29" s="22">
        <f>IF(OR(L29="Ny fossil",L29="Ny biobasert"),Tabell1[[#This Row],[Plastvekt (kg)]],0)</f>
        <v>0</v>
      </c>
      <c r="U29" s="23">
        <f>IF(OR(L29="Gjenvunnet",L29="Bevart",L29="Ombrukt",L29="Overskudd"),Tabell1[[#This Row],[Plastvekt (kg)]],0)</f>
        <v>0</v>
      </c>
      <c r="V29" s="24">
        <f>IF(OR(Q29="Ja"),Tabell1[[#This Row],[Plastvekt (kg)]],0)</f>
        <v>0</v>
      </c>
      <c r="W29" s="24">
        <f>IF(OR(Q29="Nei"),Tabell1[[#This Row],[Plastvekt (kg)]],0)</f>
        <v>0</v>
      </c>
      <c r="X29" s="24">
        <f>IF(OR(G29="Ja"),Tabell1[[#This Row],[Plastvekt (kg)]],0)</f>
        <v>0</v>
      </c>
      <c r="Y29" s="24">
        <f>IF(OR(G29="Nei"),Tabell1[[#This Row],[Plastvekt (kg)]],0)</f>
        <v>0</v>
      </c>
    </row>
    <row r="30" spans="2:25" ht="12">
      <c r="B30" s="21" t="s">
        <v>25</v>
      </c>
      <c r="C30" s="74"/>
      <c r="D30" s="21"/>
      <c r="E30" s="21"/>
      <c r="F30" s="21"/>
      <c r="G30" s="113"/>
      <c r="H30" s="301"/>
      <c r="I30" s="21"/>
      <c r="J30" s="21">
        <f>Tabell1[[#This Row],[Plastande
 (0-1)]]*Tabell1[[#This Row],[Totalvekt for produktet
(kg)]]</f>
        <v>0</v>
      </c>
      <c r="K30" s="79"/>
      <c r="L30" s="21" t="s">
        <v>22</v>
      </c>
      <c r="M30" s="76" t="s">
        <v>92</v>
      </c>
      <c r="N30" s="84"/>
      <c r="O30" s="74"/>
      <c r="P30" s="74"/>
      <c r="Q30" s="74"/>
      <c r="R30" s="17"/>
      <c r="S30" s="19"/>
      <c r="T30" s="22">
        <f>IF(OR(L30="Ny fossil",L30="Ny biobasert"),Tabell1[[#This Row],[Plastvekt (kg)]],0)</f>
        <v>0</v>
      </c>
      <c r="U30" s="23">
        <f>IF(OR(L30="Gjenvunnet",L30="Bevart",L30="Ombrukt",L30="Overskudd"),Tabell1[[#This Row],[Plastvekt (kg)]],0)</f>
        <v>0</v>
      </c>
      <c r="V30" s="24">
        <f>IF(OR(Q30="Ja"),Tabell1[[#This Row],[Plastvekt (kg)]],0)</f>
        <v>0</v>
      </c>
      <c r="W30" s="24">
        <f>IF(OR(Q30="Nei"),Tabell1[[#This Row],[Plastvekt (kg)]],0)</f>
        <v>0</v>
      </c>
      <c r="X30" s="24">
        <f>IF(OR(G30="Ja"),Tabell1[[#This Row],[Plastvekt (kg)]],0)</f>
        <v>0</v>
      </c>
      <c r="Y30" s="24">
        <f>IF(OR(G30="Nei"),Tabell1[[#This Row],[Plastvekt (kg)]],0)</f>
        <v>0</v>
      </c>
    </row>
    <row r="31" spans="2:25" ht="12">
      <c r="B31" s="21" t="s">
        <v>25</v>
      </c>
      <c r="C31" s="74"/>
      <c r="D31" s="21"/>
      <c r="E31" s="21"/>
      <c r="F31" s="21"/>
      <c r="G31" s="113"/>
      <c r="H31" s="301"/>
      <c r="I31" s="21"/>
      <c r="J31" s="21">
        <f>Tabell1[[#This Row],[Plastande
 (0-1)]]*Tabell1[[#This Row],[Totalvekt for produktet
(kg)]]</f>
        <v>0</v>
      </c>
      <c r="K31" s="79"/>
      <c r="L31" s="21" t="s">
        <v>22</v>
      </c>
      <c r="M31" s="76" t="s">
        <v>92</v>
      </c>
      <c r="N31" s="84"/>
      <c r="O31" s="74"/>
      <c r="P31" s="74"/>
      <c r="Q31" s="74"/>
      <c r="R31" s="17"/>
      <c r="S31" s="19"/>
      <c r="T31" s="22">
        <f>IF(OR(L31="Ny fossil",L31="Ny biobasert"),Tabell1[[#This Row],[Plastvekt (kg)]],0)</f>
        <v>0</v>
      </c>
      <c r="U31" s="23">
        <f>IF(OR(L31="Gjenvunnet",L31="Bevart",L31="Ombrukt",L31="Overskudd"),Tabell1[[#This Row],[Plastvekt (kg)]],0)</f>
        <v>0</v>
      </c>
      <c r="V31" s="24">
        <f>IF(OR(Q31="Ja"),Tabell1[[#This Row],[Plastvekt (kg)]],0)</f>
        <v>0</v>
      </c>
      <c r="W31" s="24">
        <f>IF(OR(Q31="Nei"),Tabell1[[#This Row],[Plastvekt (kg)]],0)</f>
        <v>0</v>
      </c>
      <c r="X31" s="24">
        <f>IF(OR(G31="Ja"),Tabell1[[#This Row],[Plastvekt (kg)]],0)</f>
        <v>0</v>
      </c>
      <c r="Y31" s="24">
        <f>IF(OR(G31="Nei"),Tabell1[[#This Row],[Plastvekt (kg)]],0)</f>
        <v>0</v>
      </c>
    </row>
    <row r="32" spans="2:25" ht="12">
      <c r="B32" s="21" t="s">
        <v>25</v>
      </c>
      <c r="C32" s="74"/>
      <c r="D32" s="21"/>
      <c r="E32" s="21"/>
      <c r="F32" s="21"/>
      <c r="G32" s="113"/>
      <c r="H32" s="301"/>
      <c r="I32" s="21"/>
      <c r="J32" s="21">
        <f>Tabell1[[#This Row],[Plastande
 (0-1)]]*Tabell1[[#This Row],[Totalvekt for produktet
(kg)]]</f>
        <v>0</v>
      </c>
      <c r="K32" s="79"/>
      <c r="L32" s="21" t="s">
        <v>22</v>
      </c>
      <c r="M32" s="76" t="s">
        <v>92</v>
      </c>
      <c r="N32" s="84"/>
      <c r="O32" s="74"/>
      <c r="P32" s="74"/>
      <c r="Q32" s="74"/>
      <c r="R32" s="17"/>
      <c r="S32" s="19"/>
      <c r="T32" s="22">
        <f>IF(OR(L32="Ny fossil",L32="Ny biobasert"),Tabell1[[#This Row],[Plastvekt (kg)]],0)</f>
        <v>0</v>
      </c>
      <c r="U32" s="23">
        <f>IF(OR(L32="Gjenvunnet",L32="Bevart",L32="Ombrukt",L32="Overskudd"),Tabell1[[#This Row],[Plastvekt (kg)]],0)</f>
        <v>0</v>
      </c>
      <c r="V32" s="24">
        <f>IF(OR(Q32="Ja"),Tabell1[[#This Row],[Plastvekt (kg)]],0)</f>
        <v>0</v>
      </c>
      <c r="W32" s="24">
        <f>IF(OR(Q32="Nei"),Tabell1[[#This Row],[Plastvekt (kg)]],0)</f>
        <v>0</v>
      </c>
      <c r="X32" s="24">
        <f>IF(OR(G32="Ja"),Tabell1[[#This Row],[Plastvekt (kg)]],0)</f>
        <v>0</v>
      </c>
      <c r="Y32" s="24">
        <f>IF(OR(G32="Nei"),Tabell1[[#This Row],[Plastvekt (kg)]],0)</f>
        <v>0</v>
      </c>
    </row>
    <row r="33" spans="2:25" ht="12">
      <c r="B33" s="21" t="s">
        <v>25</v>
      </c>
      <c r="C33" s="74"/>
      <c r="D33" s="21"/>
      <c r="E33" s="21"/>
      <c r="F33" s="21"/>
      <c r="G33" s="113"/>
      <c r="H33" s="301"/>
      <c r="I33" s="21"/>
      <c r="J33" s="21">
        <f>Tabell1[[#This Row],[Plastande
 (0-1)]]*Tabell1[[#This Row],[Totalvekt for produktet
(kg)]]</f>
        <v>0</v>
      </c>
      <c r="K33" s="79"/>
      <c r="L33" s="21" t="s">
        <v>22</v>
      </c>
      <c r="M33" s="76" t="s">
        <v>92</v>
      </c>
      <c r="N33" s="84"/>
      <c r="O33" s="74"/>
      <c r="P33" s="74"/>
      <c r="Q33" s="74"/>
      <c r="R33" s="17"/>
      <c r="S33" s="19"/>
      <c r="T33" s="22">
        <f>IF(OR(L33="Ny fossil",L33="Ny biobasert"),Tabell1[[#This Row],[Plastvekt (kg)]],0)</f>
        <v>0</v>
      </c>
      <c r="U33" s="23">
        <f>IF(OR(L33="Gjenvunnet",L33="Bevart",L33="Ombrukt",L33="Overskudd"),Tabell1[[#This Row],[Plastvekt (kg)]],0)</f>
        <v>0</v>
      </c>
      <c r="V33" s="24">
        <f>IF(OR(Q33="Ja"),Tabell1[[#This Row],[Plastvekt (kg)]],0)</f>
        <v>0</v>
      </c>
      <c r="W33" s="24">
        <f>IF(OR(Q33="Nei"),Tabell1[[#This Row],[Plastvekt (kg)]],0)</f>
        <v>0</v>
      </c>
      <c r="X33" s="24">
        <f>IF(OR(G33="Ja"),Tabell1[[#This Row],[Plastvekt (kg)]],0)</f>
        <v>0</v>
      </c>
      <c r="Y33" s="24">
        <f>IF(OR(G33="Nei"),Tabell1[[#This Row],[Plastvekt (kg)]],0)</f>
        <v>0</v>
      </c>
    </row>
    <row r="34" spans="2:25" ht="12">
      <c r="B34" s="21" t="s">
        <v>25</v>
      </c>
      <c r="C34" s="74"/>
      <c r="D34" s="21"/>
      <c r="E34" s="21"/>
      <c r="F34" s="21"/>
      <c r="G34" s="113"/>
      <c r="H34" s="301"/>
      <c r="I34" s="21"/>
      <c r="J34" s="21">
        <f>Tabell1[[#This Row],[Plastande
 (0-1)]]*Tabell1[[#This Row],[Totalvekt for produktet
(kg)]]</f>
        <v>0</v>
      </c>
      <c r="K34" s="79"/>
      <c r="L34" s="21" t="s">
        <v>22</v>
      </c>
      <c r="M34" s="76" t="s">
        <v>92</v>
      </c>
      <c r="N34" s="84"/>
      <c r="O34" s="74"/>
      <c r="P34" s="74"/>
      <c r="Q34" s="74"/>
      <c r="R34" s="17"/>
      <c r="S34" s="19"/>
      <c r="T34" s="22">
        <f>IF(OR(L34="Ny fossil",L34="Ny biobasert"),Tabell1[[#This Row],[Plastvekt (kg)]],0)</f>
        <v>0</v>
      </c>
      <c r="U34" s="23">
        <f>IF(OR(L34="Gjenvunnet",L34="Bevart",L34="Ombrukt",L34="Overskudd"),Tabell1[[#This Row],[Plastvekt (kg)]],0)</f>
        <v>0</v>
      </c>
      <c r="V34" s="24">
        <f>IF(OR(Q34="Ja"),Tabell1[[#This Row],[Plastvekt (kg)]],0)</f>
        <v>0</v>
      </c>
      <c r="W34" s="24">
        <f>IF(OR(Q34="Nei"),Tabell1[[#This Row],[Plastvekt (kg)]],0)</f>
        <v>0</v>
      </c>
      <c r="X34" s="24">
        <f>IF(OR(G34="Ja"),Tabell1[[#This Row],[Plastvekt (kg)]],0)</f>
        <v>0</v>
      </c>
      <c r="Y34" s="24">
        <f>IF(OR(G34="Nei"),Tabell1[[#This Row],[Plastvekt (kg)]],0)</f>
        <v>0</v>
      </c>
    </row>
    <row r="35" spans="2:25" ht="12">
      <c r="B35" s="21" t="s">
        <v>25</v>
      </c>
      <c r="C35" s="74"/>
      <c r="D35" s="21"/>
      <c r="E35" s="21"/>
      <c r="F35" s="21"/>
      <c r="G35" s="113"/>
      <c r="H35" s="301"/>
      <c r="I35" s="21"/>
      <c r="J35" s="21">
        <f>Tabell1[[#This Row],[Plastande
 (0-1)]]*Tabell1[[#This Row],[Totalvekt for produktet
(kg)]]</f>
        <v>0</v>
      </c>
      <c r="K35" s="79"/>
      <c r="L35" s="21" t="s">
        <v>22</v>
      </c>
      <c r="M35" s="76" t="s">
        <v>92</v>
      </c>
      <c r="N35" s="84"/>
      <c r="O35" s="74"/>
      <c r="P35" s="74"/>
      <c r="Q35" s="74"/>
      <c r="R35" s="17"/>
      <c r="S35" s="19"/>
      <c r="T35" s="22">
        <f>IF(OR(L35="Ny fossil",L35="Ny biobasert"),Tabell1[[#This Row],[Plastvekt (kg)]],0)</f>
        <v>0</v>
      </c>
      <c r="U35" s="23">
        <f>IF(OR(L35="Gjenvunnet",L35="Bevart",L35="Ombrukt",L35="Overskudd"),Tabell1[[#This Row],[Plastvekt (kg)]],0)</f>
        <v>0</v>
      </c>
      <c r="V35" s="24">
        <f>IF(OR(Q35="Ja"),Tabell1[[#This Row],[Plastvekt (kg)]],0)</f>
        <v>0</v>
      </c>
      <c r="W35" s="24">
        <f>IF(OR(Q35="Nei"),Tabell1[[#This Row],[Plastvekt (kg)]],0)</f>
        <v>0</v>
      </c>
      <c r="X35" s="24">
        <f>IF(OR(G35="Ja"),Tabell1[[#This Row],[Plastvekt (kg)]],0)</f>
        <v>0</v>
      </c>
      <c r="Y35" s="24">
        <f>IF(OR(G35="Nei"),Tabell1[[#This Row],[Plastvekt (kg)]],0)</f>
        <v>0</v>
      </c>
    </row>
    <row r="36" spans="2:25" ht="12">
      <c r="B36" s="21" t="s">
        <v>25</v>
      </c>
      <c r="C36" s="74"/>
      <c r="D36" s="21"/>
      <c r="E36" s="21"/>
      <c r="F36" s="21"/>
      <c r="G36" s="113"/>
      <c r="H36" s="301"/>
      <c r="I36" s="21"/>
      <c r="J36" s="21">
        <f>Tabell1[[#This Row],[Plastande
 (0-1)]]*Tabell1[[#This Row],[Totalvekt for produktet
(kg)]]</f>
        <v>0</v>
      </c>
      <c r="K36" s="79"/>
      <c r="L36" s="21" t="s">
        <v>22</v>
      </c>
      <c r="M36" s="76" t="s">
        <v>92</v>
      </c>
      <c r="N36" s="84"/>
      <c r="O36" s="74"/>
      <c r="P36" s="74"/>
      <c r="Q36" s="74"/>
      <c r="R36" s="17"/>
      <c r="S36" s="19"/>
      <c r="T36" s="22">
        <f>IF(OR(L36="Ny fossil",L36="Ny biobasert"),Tabell1[[#This Row],[Plastvekt (kg)]],0)</f>
        <v>0</v>
      </c>
      <c r="U36" s="23">
        <f>IF(OR(L36="Gjenvunnet",L36="Bevart",L36="Ombrukt",L36="Overskudd"),Tabell1[[#This Row],[Plastvekt (kg)]],0)</f>
        <v>0</v>
      </c>
      <c r="V36" s="24">
        <f>IF(OR(Q36="Ja"),Tabell1[[#This Row],[Plastvekt (kg)]],0)</f>
        <v>0</v>
      </c>
      <c r="W36" s="24">
        <f>IF(OR(Q36="Nei"),Tabell1[[#This Row],[Plastvekt (kg)]],0)</f>
        <v>0</v>
      </c>
      <c r="X36" s="24">
        <f>IF(OR(G36="Ja"),Tabell1[[#This Row],[Plastvekt (kg)]],0)</f>
        <v>0</v>
      </c>
      <c r="Y36" s="24">
        <f>IF(OR(G36="Nei"),Tabell1[[#This Row],[Plastvekt (kg)]],0)</f>
        <v>0</v>
      </c>
    </row>
    <row r="37" spans="2:25" ht="15" customHeight="1">
      <c r="B37" s="21" t="s">
        <v>25</v>
      </c>
      <c r="C37" s="74"/>
      <c r="D37" s="21"/>
      <c r="E37" s="21"/>
      <c r="F37" s="21"/>
      <c r="G37" s="113"/>
      <c r="H37" s="301"/>
      <c r="I37" s="21"/>
      <c r="J37" s="21">
        <f>Tabell1[[#This Row],[Plastande
 (0-1)]]*Tabell1[[#This Row],[Totalvekt for produktet
(kg)]]</f>
        <v>0</v>
      </c>
      <c r="K37" s="79"/>
      <c r="L37" s="21" t="s">
        <v>22</v>
      </c>
      <c r="M37" s="76" t="s">
        <v>92</v>
      </c>
      <c r="N37" s="84"/>
      <c r="O37" s="74"/>
      <c r="P37" s="74"/>
      <c r="Q37" s="74"/>
      <c r="R37" s="17"/>
      <c r="S37" s="19"/>
      <c r="T37" s="22">
        <f>IF(OR(L37="Ny fossil",L37="Ny biobasert"),Tabell1[[#This Row],[Plastvekt (kg)]],0)</f>
        <v>0</v>
      </c>
      <c r="U37" s="23">
        <f>IF(OR(L37="Gjenvunnet",L37="Bevart",L37="Ombrukt",L37="Overskudd"),Tabell1[[#This Row],[Plastvekt (kg)]],0)</f>
        <v>0</v>
      </c>
      <c r="V37" s="24">
        <f>IF(OR(Q37="Ja"),Tabell1[[#This Row],[Plastvekt (kg)]],0)</f>
        <v>0</v>
      </c>
      <c r="W37" s="24">
        <f>IF(OR(Q37="Nei"),Tabell1[[#This Row],[Plastvekt (kg)]],0)</f>
        <v>0</v>
      </c>
      <c r="X37" s="24">
        <f>IF(OR(G37="Ja"),Tabell1[[#This Row],[Plastvekt (kg)]],0)</f>
        <v>0</v>
      </c>
      <c r="Y37" s="24">
        <f>IF(OR(G37="Nei"),Tabell1[[#This Row],[Plastvekt (kg)]],0)</f>
        <v>0</v>
      </c>
    </row>
    <row r="38" spans="2:25" ht="12">
      <c r="B38" s="21" t="s">
        <v>25</v>
      </c>
      <c r="C38" s="74"/>
      <c r="D38" s="21"/>
      <c r="E38" s="21"/>
      <c r="F38" s="21"/>
      <c r="G38" s="113"/>
      <c r="H38" s="301"/>
      <c r="I38" s="21"/>
      <c r="J38" s="21">
        <f>Tabell1[[#This Row],[Plastande
 (0-1)]]*Tabell1[[#This Row],[Totalvekt for produktet
(kg)]]</f>
        <v>0</v>
      </c>
      <c r="K38" s="79"/>
      <c r="L38" s="21" t="s">
        <v>22</v>
      </c>
      <c r="M38" s="76" t="s">
        <v>92</v>
      </c>
      <c r="N38" s="84"/>
      <c r="O38" s="74"/>
      <c r="P38" s="74"/>
      <c r="Q38" s="74"/>
      <c r="R38" s="17"/>
      <c r="S38" s="19"/>
      <c r="T38" s="22">
        <f>IF(OR(L38="Ny fossil",L38="Ny biobasert"),Tabell1[[#This Row],[Plastvekt (kg)]],0)</f>
        <v>0</v>
      </c>
      <c r="U38" s="23">
        <f>IF(OR(L38="Gjenvunnet",L38="Bevart",L38="Ombrukt",L38="Overskudd"),Tabell1[[#This Row],[Plastvekt (kg)]],0)</f>
        <v>0</v>
      </c>
      <c r="V38" s="24">
        <f>IF(OR(Q38="Ja"),Tabell1[[#This Row],[Plastvekt (kg)]],0)</f>
        <v>0</v>
      </c>
      <c r="W38" s="24">
        <f>IF(OR(Q38="Nei"),Tabell1[[#This Row],[Plastvekt (kg)]],0)</f>
        <v>0</v>
      </c>
      <c r="X38" s="24">
        <f>IF(OR(G38="Ja"),Tabell1[[#This Row],[Plastvekt (kg)]],0)</f>
        <v>0</v>
      </c>
      <c r="Y38" s="24">
        <f>IF(OR(G38="Nei"),Tabell1[[#This Row],[Plastvekt (kg)]],0)</f>
        <v>0</v>
      </c>
    </row>
    <row r="39" spans="2:25" ht="12">
      <c r="B39" s="21" t="s">
        <v>25</v>
      </c>
      <c r="C39" s="74"/>
      <c r="D39" s="21"/>
      <c r="E39" s="21"/>
      <c r="F39" s="21"/>
      <c r="G39" s="113"/>
      <c r="H39" s="301"/>
      <c r="I39" s="21"/>
      <c r="J39" s="21">
        <f>Tabell1[[#This Row],[Plastande
 (0-1)]]*Tabell1[[#This Row],[Totalvekt for produktet
(kg)]]</f>
        <v>0</v>
      </c>
      <c r="K39" s="79"/>
      <c r="L39" s="21" t="s">
        <v>22</v>
      </c>
      <c r="M39" s="76" t="s">
        <v>92</v>
      </c>
      <c r="N39" s="84"/>
      <c r="O39" s="74"/>
      <c r="P39" s="74"/>
      <c r="Q39" s="74"/>
      <c r="R39" s="17"/>
      <c r="S39" s="19"/>
      <c r="T39" s="22">
        <f>IF(OR(L39="Ny fossil",L39="Ny biobasert"),Tabell1[[#This Row],[Plastvekt (kg)]],0)</f>
        <v>0</v>
      </c>
      <c r="U39" s="23">
        <f>IF(OR(L39="Gjenvunnet",L39="Bevart",L39="Ombrukt",L39="Overskudd"),Tabell1[[#This Row],[Plastvekt (kg)]],0)</f>
        <v>0</v>
      </c>
      <c r="V39" s="24">
        <f>IF(OR(Q39="Ja"),Tabell1[[#This Row],[Plastvekt (kg)]],0)</f>
        <v>0</v>
      </c>
      <c r="W39" s="24">
        <f>IF(OR(Q39="Nei"),Tabell1[[#This Row],[Plastvekt (kg)]],0)</f>
        <v>0</v>
      </c>
      <c r="X39" s="24">
        <f>IF(OR(G39="Ja"),Tabell1[[#This Row],[Plastvekt (kg)]],0)</f>
        <v>0</v>
      </c>
      <c r="Y39" s="24">
        <f>IF(OR(G39="Nei"),Tabell1[[#This Row],[Plastvekt (kg)]],0)</f>
        <v>0</v>
      </c>
    </row>
    <row r="40" spans="2:25" ht="12">
      <c r="B40" s="21" t="s">
        <v>25</v>
      </c>
      <c r="C40" s="74"/>
      <c r="D40" s="21"/>
      <c r="E40" s="21"/>
      <c r="F40" s="21"/>
      <c r="G40" s="113"/>
      <c r="H40" s="301"/>
      <c r="I40" s="21"/>
      <c r="J40" s="21">
        <f>Tabell1[[#This Row],[Plastande
 (0-1)]]*Tabell1[[#This Row],[Totalvekt for produktet
(kg)]]</f>
        <v>0</v>
      </c>
      <c r="K40" s="79"/>
      <c r="L40" s="21" t="s">
        <v>22</v>
      </c>
      <c r="M40" s="76" t="s">
        <v>92</v>
      </c>
      <c r="N40" s="84"/>
      <c r="O40" s="74"/>
      <c r="P40" s="74"/>
      <c r="Q40" s="74"/>
      <c r="R40" s="17"/>
      <c r="S40" s="19"/>
      <c r="T40" s="22">
        <f>IF(OR(L40="Ny fossil",L40="Ny biobasert"),Tabell1[[#This Row],[Plastvekt (kg)]],0)</f>
        <v>0</v>
      </c>
      <c r="U40" s="23">
        <f>IF(OR(L40="Gjenvunnet",L40="Bevart",L40="Ombrukt",L40="Overskudd"),Tabell1[[#This Row],[Plastvekt (kg)]],0)</f>
        <v>0</v>
      </c>
      <c r="V40" s="24">
        <f>IF(OR(Q40="Ja"),Tabell1[[#This Row],[Plastvekt (kg)]],0)</f>
        <v>0</v>
      </c>
      <c r="W40" s="24">
        <f>IF(OR(Q40="Nei"),Tabell1[[#This Row],[Plastvekt (kg)]],0)</f>
        <v>0</v>
      </c>
      <c r="X40" s="24">
        <f>IF(OR(G40="Ja"),Tabell1[[#This Row],[Plastvekt (kg)]],0)</f>
        <v>0</v>
      </c>
      <c r="Y40" s="24">
        <f>IF(OR(G40="Nei"),Tabell1[[#This Row],[Plastvekt (kg)]],0)</f>
        <v>0</v>
      </c>
    </row>
    <row r="41" spans="2:25" ht="12">
      <c r="B41" s="21" t="s">
        <v>25</v>
      </c>
      <c r="C41" s="74"/>
      <c r="D41" s="21"/>
      <c r="E41" s="21"/>
      <c r="F41" s="21"/>
      <c r="G41" s="113"/>
      <c r="H41" s="301"/>
      <c r="I41" s="21"/>
      <c r="J41" s="21">
        <f>Tabell1[[#This Row],[Plastande
 (0-1)]]*Tabell1[[#This Row],[Totalvekt for produktet
(kg)]]</f>
        <v>0</v>
      </c>
      <c r="K41" s="79"/>
      <c r="L41" s="21" t="s">
        <v>22</v>
      </c>
      <c r="M41" s="76" t="s">
        <v>92</v>
      </c>
      <c r="N41" s="84"/>
      <c r="O41" s="74"/>
      <c r="P41" s="74"/>
      <c r="Q41" s="74"/>
      <c r="R41" s="17"/>
      <c r="S41" s="19"/>
      <c r="T41" s="22">
        <f>IF(OR(L41="Ny fossil",L41="Ny biobasert"),Tabell1[[#This Row],[Plastvekt (kg)]],0)</f>
        <v>0</v>
      </c>
      <c r="U41" s="23">
        <f>IF(OR(L41="Gjenvunnet",L41="Bevart",L41="Ombrukt",L41="Overskudd"),Tabell1[[#This Row],[Plastvekt (kg)]],0)</f>
        <v>0</v>
      </c>
      <c r="V41" s="24">
        <f>IF(OR(Q41="Ja"),Tabell1[[#This Row],[Plastvekt (kg)]],0)</f>
        <v>0</v>
      </c>
      <c r="W41" s="24">
        <f>IF(OR(Q41="Nei"),Tabell1[[#This Row],[Plastvekt (kg)]],0)</f>
        <v>0</v>
      </c>
      <c r="X41" s="24">
        <f>IF(OR(G41="Ja"),Tabell1[[#This Row],[Plastvekt (kg)]],0)</f>
        <v>0</v>
      </c>
      <c r="Y41" s="24">
        <f>IF(OR(G41="Nei"),Tabell1[[#This Row],[Plastvekt (kg)]],0)</f>
        <v>0</v>
      </c>
    </row>
    <row r="42" spans="2:25" ht="12">
      <c r="B42" s="21" t="s">
        <v>25</v>
      </c>
      <c r="C42" s="74"/>
      <c r="D42" s="21"/>
      <c r="E42" s="21"/>
      <c r="F42" s="21"/>
      <c r="G42" s="113"/>
      <c r="H42" s="301"/>
      <c r="I42" s="21"/>
      <c r="J42" s="21">
        <f>Tabell1[[#This Row],[Plastande
 (0-1)]]*Tabell1[[#This Row],[Totalvekt for produktet
(kg)]]</f>
        <v>0</v>
      </c>
      <c r="K42" s="79"/>
      <c r="L42" s="21" t="s">
        <v>22</v>
      </c>
      <c r="M42" s="76" t="s">
        <v>92</v>
      </c>
      <c r="N42" s="84"/>
      <c r="O42" s="74"/>
      <c r="P42" s="74"/>
      <c r="Q42" s="74"/>
      <c r="R42" s="17"/>
      <c r="S42" s="19"/>
      <c r="T42" s="22">
        <f>IF(OR(L42="Ny fossil",L42="Ny biobasert"),Tabell1[[#This Row],[Plastvekt (kg)]],0)</f>
        <v>0</v>
      </c>
      <c r="U42" s="23">
        <f>IF(OR(L42="Gjenvunnet",L42="Bevart",L42="Ombrukt",L42="Overskudd"),Tabell1[[#This Row],[Plastvekt (kg)]],0)</f>
        <v>0</v>
      </c>
      <c r="V42" s="24">
        <f>IF(OR(Q42="Ja"),Tabell1[[#This Row],[Plastvekt (kg)]],0)</f>
        <v>0</v>
      </c>
      <c r="W42" s="24">
        <f>IF(OR(Q42="Nei"),Tabell1[[#This Row],[Plastvekt (kg)]],0)</f>
        <v>0</v>
      </c>
      <c r="X42" s="24">
        <f>IF(OR(G42="Ja"),Tabell1[[#This Row],[Plastvekt (kg)]],0)</f>
        <v>0</v>
      </c>
      <c r="Y42" s="24">
        <f>IF(OR(G42="Nei"),Tabell1[[#This Row],[Plastvekt (kg)]],0)</f>
        <v>0</v>
      </c>
    </row>
    <row r="43" spans="2:25" ht="12">
      <c r="B43" s="21" t="s">
        <v>25</v>
      </c>
      <c r="C43" s="74"/>
      <c r="D43" s="21"/>
      <c r="E43" s="21"/>
      <c r="F43" s="21"/>
      <c r="G43" s="113"/>
      <c r="H43" s="301"/>
      <c r="I43" s="21"/>
      <c r="J43" s="21">
        <f>Tabell1[[#This Row],[Plastande
 (0-1)]]*Tabell1[[#This Row],[Totalvekt for produktet
(kg)]]</f>
        <v>0</v>
      </c>
      <c r="K43" s="79"/>
      <c r="L43" s="21" t="s">
        <v>22</v>
      </c>
      <c r="M43" s="76" t="s">
        <v>92</v>
      </c>
      <c r="N43" s="84"/>
      <c r="O43" s="74"/>
      <c r="P43" s="74"/>
      <c r="Q43" s="74"/>
      <c r="R43" s="17"/>
      <c r="S43" s="19"/>
      <c r="T43" s="22">
        <f>IF(OR(L43="Ny fossil",L43="Ny biobasert"),Tabell1[[#This Row],[Plastvekt (kg)]],0)</f>
        <v>0</v>
      </c>
      <c r="U43" s="23">
        <f>IF(OR(L43="Gjenvunnet",L43="Bevart",L43="Ombrukt",L43="Overskudd"),Tabell1[[#This Row],[Plastvekt (kg)]],0)</f>
        <v>0</v>
      </c>
      <c r="V43" s="24">
        <f>IF(OR(Q43="Ja"),Tabell1[[#This Row],[Plastvekt (kg)]],0)</f>
        <v>0</v>
      </c>
      <c r="W43" s="24">
        <f>IF(OR(Q43="Nei"),Tabell1[[#This Row],[Plastvekt (kg)]],0)</f>
        <v>0</v>
      </c>
      <c r="X43" s="24">
        <f>IF(OR(G43="Ja"),Tabell1[[#This Row],[Plastvekt (kg)]],0)</f>
        <v>0</v>
      </c>
      <c r="Y43" s="24">
        <f>IF(OR(G43="Nei"),Tabell1[[#This Row],[Plastvekt (kg)]],0)</f>
        <v>0</v>
      </c>
    </row>
    <row r="44" spans="2:25" ht="12">
      <c r="B44" s="21" t="s">
        <v>25</v>
      </c>
      <c r="C44" s="74"/>
      <c r="D44" s="21"/>
      <c r="E44" s="21"/>
      <c r="F44" s="21"/>
      <c r="G44" s="113"/>
      <c r="H44" s="301"/>
      <c r="I44" s="21"/>
      <c r="J44" s="21">
        <f>Tabell1[[#This Row],[Plastande
 (0-1)]]*Tabell1[[#This Row],[Totalvekt for produktet
(kg)]]</f>
        <v>0</v>
      </c>
      <c r="K44" s="79"/>
      <c r="L44" s="21" t="s">
        <v>22</v>
      </c>
      <c r="M44" s="76" t="s">
        <v>92</v>
      </c>
      <c r="N44" s="84"/>
      <c r="O44" s="74"/>
      <c r="P44" s="74"/>
      <c r="Q44" s="74"/>
      <c r="R44" s="17"/>
      <c r="S44" s="19"/>
      <c r="T44" s="22">
        <f>IF(OR(L44="Ny fossil",L44="Ny biobasert"),Tabell1[[#This Row],[Plastvekt (kg)]],0)</f>
        <v>0</v>
      </c>
      <c r="U44" s="23">
        <f>IF(OR(L44="Gjenvunnet",L44="Bevart",L44="Ombrukt",L44="Overskudd"),Tabell1[[#This Row],[Plastvekt (kg)]],0)</f>
        <v>0</v>
      </c>
      <c r="V44" s="24">
        <f>IF(OR(Q44="Ja"),Tabell1[[#This Row],[Plastvekt (kg)]],0)</f>
        <v>0</v>
      </c>
      <c r="W44" s="24">
        <f>IF(OR(Q44="Nei"),Tabell1[[#This Row],[Plastvekt (kg)]],0)</f>
        <v>0</v>
      </c>
      <c r="X44" s="24">
        <f>IF(OR(G44="Ja"),Tabell1[[#This Row],[Plastvekt (kg)]],0)</f>
        <v>0</v>
      </c>
      <c r="Y44" s="24">
        <f>IF(OR(G44="Nei"),Tabell1[[#This Row],[Plastvekt (kg)]],0)</f>
        <v>0</v>
      </c>
    </row>
    <row r="45" spans="2:25" ht="12">
      <c r="B45" s="21" t="s">
        <v>25</v>
      </c>
      <c r="C45" s="74"/>
      <c r="D45" s="21"/>
      <c r="E45" s="21"/>
      <c r="F45" s="21"/>
      <c r="G45" s="113"/>
      <c r="H45" s="301"/>
      <c r="I45" s="21"/>
      <c r="J45" s="21">
        <f>Tabell1[[#This Row],[Plastande
 (0-1)]]*Tabell1[[#This Row],[Totalvekt for produktet
(kg)]]</f>
        <v>0</v>
      </c>
      <c r="K45" s="79"/>
      <c r="L45" s="21" t="s">
        <v>22</v>
      </c>
      <c r="M45" s="76" t="s">
        <v>92</v>
      </c>
      <c r="N45" s="84"/>
      <c r="O45" s="74"/>
      <c r="P45" s="74"/>
      <c r="Q45" s="74"/>
      <c r="R45" s="17"/>
      <c r="S45" s="19"/>
      <c r="T45" s="22">
        <f>IF(OR(L45="Ny fossil",L45="Ny biobasert"),Tabell1[[#This Row],[Plastvekt (kg)]],0)</f>
        <v>0</v>
      </c>
      <c r="U45" s="23">
        <f>IF(OR(L45="Gjenvunnet",L45="Bevart",L45="Ombrukt",L45="Overskudd"),Tabell1[[#This Row],[Plastvekt (kg)]],0)</f>
        <v>0</v>
      </c>
      <c r="V45" s="24">
        <f>IF(OR(Q45="Ja"),Tabell1[[#This Row],[Plastvekt (kg)]],0)</f>
        <v>0</v>
      </c>
      <c r="W45" s="24">
        <f>IF(OR(Q45="Nei"),Tabell1[[#This Row],[Plastvekt (kg)]],0)</f>
        <v>0</v>
      </c>
      <c r="X45" s="24">
        <f>IF(OR(G45="Ja"),Tabell1[[#This Row],[Plastvekt (kg)]],0)</f>
        <v>0</v>
      </c>
      <c r="Y45" s="24">
        <f>IF(OR(G45="Nei"),Tabell1[[#This Row],[Plastvekt (kg)]],0)</f>
        <v>0</v>
      </c>
    </row>
    <row r="46" spans="2:25" ht="12">
      <c r="B46" s="21" t="s">
        <v>25</v>
      </c>
      <c r="C46" s="74"/>
      <c r="D46" s="21"/>
      <c r="E46" s="21"/>
      <c r="F46" s="21"/>
      <c r="G46" s="113"/>
      <c r="H46" s="301"/>
      <c r="I46" s="21"/>
      <c r="J46" s="21">
        <f>Tabell1[[#This Row],[Plastande
 (0-1)]]*Tabell1[[#This Row],[Totalvekt for produktet
(kg)]]</f>
        <v>0</v>
      </c>
      <c r="K46" s="79"/>
      <c r="L46" s="21" t="s">
        <v>22</v>
      </c>
      <c r="M46" s="76" t="s">
        <v>92</v>
      </c>
      <c r="N46" s="84"/>
      <c r="O46" s="74"/>
      <c r="P46" s="74"/>
      <c r="Q46" s="74"/>
      <c r="R46" s="17"/>
      <c r="S46" s="19"/>
      <c r="T46" s="22">
        <f>IF(OR(L46="Ny fossil",L46="Ny biobasert"),Tabell1[[#This Row],[Plastvekt (kg)]],0)</f>
        <v>0</v>
      </c>
      <c r="U46" s="23">
        <f>IF(OR(L46="Gjenvunnet",L46="Bevart",L46="Ombrukt",L46="Overskudd"),Tabell1[[#This Row],[Plastvekt (kg)]],0)</f>
        <v>0</v>
      </c>
      <c r="V46" s="24">
        <f>IF(OR(Q46="Ja"),Tabell1[[#This Row],[Plastvekt (kg)]],0)</f>
        <v>0</v>
      </c>
      <c r="W46" s="24">
        <f>IF(OR(Q46="Nei"),Tabell1[[#This Row],[Plastvekt (kg)]],0)</f>
        <v>0</v>
      </c>
      <c r="X46" s="24">
        <f>IF(OR(G46="Ja"),Tabell1[[#This Row],[Plastvekt (kg)]],0)</f>
        <v>0</v>
      </c>
      <c r="Y46" s="24">
        <f>IF(OR(G46="Nei"),Tabell1[[#This Row],[Plastvekt (kg)]],0)</f>
        <v>0</v>
      </c>
    </row>
    <row r="47" spans="2:25" ht="12">
      <c r="B47" s="21" t="s">
        <v>25</v>
      </c>
      <c r="C47" s="74"/>
      <c r="D47" s="21"/>
      <c r="E47" s="21"/>
      <c r="F47" s="21"/>
      <c r="G47" s="113"/>
      <c r="H47" s="301"/>
      <c r="I47" s="21"/>
      <c r="J47" s="21">
        <f>Tabell1[[#This Row],[Plastande
 (0-1)]]*Tabell1[[#This Row],[Totalvekt for produktet
(kg)]]</f>
        <v>0</v>
      </c>
      <c r="K47" s="79"/>
      <c r="L47" s="21" t="s">
        <v>22</v>
      </c>
      <c r="M47" s="76" t="s">
        <v>92</v>
      </c>
      <c r="N47" s="84"/>
      <c r="O47" s="74"/>
      <c r="P47" s="74"/>
      <c r="Q47" s="74"/>
      <c r="R47" s="17"/>
      <c r="S47" s="19"/>
      <c r="T47" s="22">
        <f>IF(OR(L47="Ny fossil",L47="Ny biobasert"),Tabell1[[#This Row],[Plastvekt (kg)]],0)</f>
        <v>0</v>
      </c>
      <c r="U47" s="23">
        <f>IF(OR(L47="Gjenvunnet",L47="Bevart",L47="Ombrukt",L47="Overskudd"),Tabell1[[#This Row],[Plastvekt (kg)]],0)</f>
        <v>0</v>
      </c>
      <c r="V47" s="24">
        <f>IF(OR(Q47="Ja"),Tabell1[[#This Row],[Plastvekt (kg)]],0)</f>
        <v>0</v>
      </c>
      <c r="W47" s="24">
        <f>IF(OR(Q47="Nei"),Tabell1[[#This Row],[Plastvekt (kg)]],0)</f>
        <v>0</v>
      </c>
      <c r="X47" s="24">
        <f>IF(OR(G47="Ja"),Tabell1[[#This Row],[Plastvekt (kg)]],0)</f>
        <v>0</v>
      </c>
      <c r="Y47" s="24">
        <f>IF(OR(G47="Nei"),Tabell1[[#This Row],[Plastvekt (kg)]],0)</f>
        <v>0</v>
      </c>
    </row>
    <row r="48" spans="2:25" ht="12">
      <c r="B48" s="21" t="s">
        <v>25</v>
      </c>
      <c r="C48" s="74"/>
      <c r="D48" s="21"/>
      <c r="E48" s="21"/>
      <c r="F48" s="21"/>
      <c r="G48" s="113"/>
      <c r="H48" s="301"/>
      <c r="I48" s="21"/>
      <c r="J48" s="21">
        <f>Tabell1[[#This Row],[Plastande
 (0-1)]]*Tabell1[[#This Row],[Totalvekt for produktet
(kg)]]</f>
        <v>0</v>
      </c>
      <c r="K48" s="79"/>
      <c r="L48" s="21" t="s">
        <v>22</v>
      </c>
      <c r="M48" s="76" t="s">
        <v>92</v>
      </c>
      <c r="N48" s="84"/>
      <c r="O48" s="74"/>
      <c r="P48" s="74"/>
      <c r="Q48" s="74"/>
      <c r="R48" s="17"/>
      <c r="S48" s="19"/>
      <c r="T48" s="22">
        <f>IF(OR(L48="Ny fossil",L48="Ny biobasert"),Tabell1[[#This Row],[Plastvekt (kg)]],0)</f>
        <v>0</v>
      </c>
      <c r="U48" s="23">
        <f>IF(OR(L48="Gjenvunnet",L48="Bevart",L48="Ombrukt",L48="Overskudd"),Tabell1[[#This Row],[Plastvekt (kg)]],0)</f>
        <v>0</v>
      </c>
      <c r="V48" s="24">
        <f>IF(OR(Q48="Ja"),Tabell1[[#This Row],[Plastvekt (kg)]],0)</f>
        <v>0</v>
      </c>
      <c r="W48" s="24">
        <f>IF(OR(Q48="Nei"),Tabell1[[#This Row],[Plastvekt (kg)]],0)</f>
        <v>0</v>
      </c>
      <c r="X48" s="24">
        <f>IF(OR(G48="Ja"),Tabell1[[#This Row],[Plastvekt (kg)]],0)</f>
        <v>0</v>
      </c>
      <c r="Y48" s="24">
        <f>IF(OR(G48="Nei"),Tabell1[[#This Row],[Plastvekt (kg)]],0)</f>
        <v>0</v>
      </c>
    </row>
    <row r="49" spans="2:25" ht="12">
      <c r="B49" s="21" t="s">
        <v>25</v>
      </c>
      <c r="C49" s="74"/>
      <c r="D49" s="21"/>
      <c r="E49" s="21"/>
      <c r="F49" s="21"/>
      <c r="G49" s="113"/>
      <c r="H49" s="301"/>
      <c r="I49" s="21"/>
      <c r="J49" s="21">
        <f>Tabell1[[#This Row],[Plastande
 (0-1)]]*Tabell1[[#This Row],[Totalvekt for produktet
(kg)]]</f>
        <v>0</v>
      </c>
      <c r="K49" s="79"/>
      <c r="L49" s="21" t="s">
        <v>22</v>
      </c>
      <c r="M49" s="76" t="s">
        <v>92</v>
      </c>
      <c r="N49" s="84"/>
      <c r="O49" s="74"/>
      <c r="P49" s="74"/>
      <c r="Q49" s="74"/>
      <c r="R49" s="17"/>
      <c r="S49" s="19"/>
      <c r="T49" s="22">
        <f>IF(OR(L49="Ny fossil",L49="Ny biobasert"),Tabell1[[#This Row],[Plastvekt (kg)]],0)</f>
        <v>0</v>
      </c>
      <c r="U49" s="23">
        <f>IF(OR(L49="Gjenvunnet",L49="Bevart",L49="Ombrukt",L49="Overskudd"),Tabell1[[#This Row],[Plastvekt (kg)]],0)</f>
        <v>0</v>
      </c>
      <c r="V49" s="24">
        <f>IF(OR(Q49="Ja"),Tabell1[[#This Row],[Plastvekt (kg)]],0)</f>
        <v>0</v>
      </c>
      <c r="W49" s="24">
        <f>IF(OR(Q49="Nei"),Tabell1[[#This Row],[Plastvekt (kg)]],0)</f>
        <v>0</v>
      </c>
      <c r="X49" s="24">
        <f>IF(OR(G49="Ja"),Tabell1[[#This Row],[Plastvekt (kg)]],0)</f>
        <v>0</v>
      </c>
      <c r="Y49" s="24">
        <f>IF(OR(G49="Nei"),Tabell1[[#This Row],[Plastvekt (kg)]],0)</f>
        <v>0</v>
      </c>
    </row>
    <row r="50" spans="2:25" ht="12">
      <c r="B50" s="21" t="s">
        <v>25</v>
      </c>
      <c r="C50" s="74"/>
      <c r="D50" s="21"/>
      <c r="E50" s="21"/>
      <c r="F50" s="21"/>
      <c r="G50" s="113"/>
      <c r="H50" s="301"/>
      <c r="I50" s="21"/>
      <c r="J50" s="21">
        <f>Tabell1[[#This Row],[Plastande
 (0-1)]]*Tabell1[[#This Row],[Totalvekt for produktet
(kg)]]</f>
        <v>0</v>
      </c>
      <c r="K50" s="79"/>
      <c r="L50" s="21" t="s">
        <v>22</v>
      </c>
      <c r="M50" s="76" t="s">
        <v>92</v>
      </c>
      <c r="N50" s="84"/>
      <c r="O50" s="74"/>
      <c r="P50" s="74"/>
      <c r="Q50" s="74"/>
      <c r="R50" s="17"/>
      <c r="S50" s="19"/>
      <c r="T50" s="22">
        <f>IF(OR(L50="Ny fossil",L50="Ny biobasert"),Tabell1[[#This Row],[Plastvekt (kg)]],0)</f>
        <v>0</v>
      </c>
      <c r="U50" s="23">
        <f>IF(OR(L50="Gjenvunnet",L50="Bevart",L50="Ombrukt",L50="Overskudd"),Tabell1[[#This Row],[Plastvekt (kg)]],0)</f>
        <v>0</v>
      </c>
      <c r="V50" s="24">
        <f>IF(OR(Q50="Ja"),Tabell1[[#This Row],[Plastvekt (kg)]],0)</f>
        <v>0</v>
      </c>
      <c r="W50" s="24">
        <f>IF(OR(Q50="Nei"),Tabell1[[#This Row],[Plastvekt (kg)]],0)</f>
        <v>0</v>
      </c>
      <c r="X50" s="24">
        <f>IF(OR(G50="Ja"),Tabell1[[#This Row],[Plastvekt (kg)]],0)</f>
        <v>0</v>
      </c>
      <c r="Y50" s="24">
        <f>IF(OR(G50="Nei"),Tabell1[[#This Row],[Plastvekt (kg)]],0)</f>
        <v>0</v>
      </c>
    </row>
    <row r="51" spans="2:25" ht="12">
      <c r="B51" s="21" t="s">
        <v>25</v>
      </c>
      <c r="C51" s="74"/>
      <c r="D51" s="21"/>
      <c r="E51" s="21"/>
      <c r="F51" s="21"/>
      <c r="G51" s="113"/>
      <c r="H51" s="301"/>
      <c r="I51" s="21"/>
      <c r="J51" s="21">
        <f>Tabell1[[#This Row],[Plastande
 (0-1)]]*Tabell1[[#This Row],[Totalvekt for produktet
(kg)]]</f>
        <v>0</v>
      </c>
      <c r="K51" s="79"/>
      <c r="L51" s="21" t="s">
        <v>22</v>
      </c>
      <c r="M51" s="76" t="s">
        <v>92</v>
      </c>
      <c r="N51" s="84"/>
      <c r="O51" s="74"/>
      <c r="P51" s="74"/>
      <c r="Q51" s="74"/>
      <c r="R51" s="17"/>
      <c r="S51" s="19"/>
      <c r="T51" s="22">
        <f>IF(OR(L51="Ny fossil",L51="Ny biobasert"),Tabell1[[#This Row],[Plastvekt (kg)]],0)</f>
        <v>0</v>
      </c>
      <c r="U51" s="23">
        <f>IF(OR(L51="Gjenvunnet",L51="Bevart",L51="Ombrukt",L51="Overskudd"),Tabell1[[#This Row],[Plastvekt (kg)]],0)</f>
        <v>0</v>
      </c>
      <c r="V51" s="24">
        <f>IF(OR(Q51="Ja"),Tabell1[[#This Row],[Plastvekt (kg)]],0)</f>
        <v>0</v>
      </c>
      <c r="W51" s="24">
        <f>IF(OR(Q51="Nei"),Tabell1[[#This Row],[Plastvekt (kg)]],0)</f>
        <v>0</v>
      </c>
      <c r="X51" s="24">
        <f>IF(OR(G51="Ja"),Tabell1[[#This Row],[Plastvekt (kg)]],0)</f>
        <v>0</v>
      </c>
      <c r="Y51" s="24">
        <f>IF(OR(G51="Nei"),Tabell1[[#This Row],[Plastvekt (kg)]],0)</f>
        <v>0</v>
      </c>
    </row>
    <row r="52" spans="2:25" ht="12">
      <c r="B52" s="21" t="s">
        <v>25</v>
      </c>
      <c r="C52" s="74"/>
      <c r="D52" s="21"/>
      <c r="E52" s="21"/>
      <c r="F52" s="21"/>
      <c r="G52" s="113"/>
      <c r="H52" s="301"/>
      <c r="I52" s="21"/>
      <c r="J52" s="21">
        <f>Tabell1[[#This Row],[Plastande
 (0-1)]]*Tabell1[[#This Row],[Totalvekt for produktet
(kg)]]</f>
        <v>0</v>
      </c>
      <c r="K52" s="79"/>
      <c r="L52" s="21" t="s">
        <v>22</v>
      </c>
      <c r="M52" s="76" t="s">
        <v>92</v>
      </c>
      <c r="N52" s="84"/>
      <c r="O52" s="74"/>
      <c r="P52" s="74"/>
      <c r="Q52" s="74"/>
      <c r="R52" s="17"/>
      <c r="S52" s="19"/>
      <c r="T52" s="22">
        <f>IF(OR(L52="Ny fossil",L52="Ny biobasert"),Tabell1[[#This Row],[Plastvekt (kg)]],0)</f>
        <v>0</v>
      </c>
      <c r="U52" s="23">
        <f>IF(OR(L52="Gjenvunnet",L52="Bevart",L52="Ombrukt",L52="Overskudd"),Tabell1[[#This Row],[Plastvekt (kg)]],0)</f>
        <v>0</v>
      </c>
      <c r="V52" s="24">
        <f>IF(OR(Q52="Ja"),Tabell1[[#This Row],[Plastvekt (kg)]],0)</f>
        <v>0</v>
      </c>
      <c r="W52" s="24">
        <f>IF(OR(Q52="Nei"),Tabell1[[#This Row],[Plastvekt (kg)]],0)</f>
        <v>0</v>
      </c>
      <c r="X52" s="24">
        <f>IF(OR(G52="Ja"),Tabell1[[#This Row],[Plastvekt (kg)]],0)</f>
        <v>0</v>
      </c>
      <c r="Y52" s="24">
        <f>IF(OR(G52="Nei"),Tabell1[[#This Row],[Plastvekt (kg)]],0)</f>
        <v>0</v>
      </c>
    </row>
    <row r="53" spans="2:25" ht="12">
      <c r="B53" s="21" t="s">
        <v>25</v>
      </c>
      <c r="C53" s="74"/>
      <c r="D53" s="21"/>
      <c r="E53" s="21"/>
      <c r="F53" s="21"/>
      <c r="G53" s="113"/>
      <c r="H53" s="301"/>
      <c r="I53" s="21"/>
      <c r="J53" s="21">
        <f>Tabell1[[#This Row],[Plastande
 (0-1)]]*Tabell1[[#This Row],[Totalvekt for produktet
(kg)]]</f>
        <v>0</v>
      </c>
      <c r="K53" s="79"/>
      <c r="L53" s="21" t="s">
        <v>22</v>
      </c>
      <c r="M53" s="76" t="s">
        <v>92</v>
      </c>
      <c r="N53" s="84"/>
      <c r="O53" s="74"/>
      <c r="P53" s="74"/>
      <c r="Q53" s="74"/>
      <c r="R53" s="17"/>
      <c r="S53" s="19"/>
      <c r="T53" s="22">
        <f>IF(OR(L53="Ny fossil",L53="Ny biobasert"),Tabell1[[#This Row],[Plastvekt (kg)]],0)</f>
        <v>0</v>
      </c>
      <c r="U53" s="23">
        <f>IF(OR(L53="Gjenvunnet",L53="Bevart",L53="Ombrukt",L53="Overskudd"),Tabell1[[#This Row],[Plastvekt (kg)]],0)</f>
        <v>0</v>
      </c>
      <c r="V53" s="24">
        <f>IF(OR(Q53="Ja"),Tabell1[[#This Row],[Plastvekt (kg)]],0)</f>
        <v>0</v>
      </c>
      <c r="W53" s="24">
        <f>IF(OR(Q53="Nei"),Tabell1[[#This Row],[Plastvekt (kg)]],0)</f>
        <v>0</v>
      </c>
      <c r="X53" s="24">
        <f>IF(OR(G53="Ja"),Tabell1[[#This Row],[Plastvekt (kg)]],0)</f>
        <v>0</v>
      </c>
      <c r="Y53" s="24">
        <f>IF(OR(G53="Nei"),Tabell1[[#This Row],[Plastvekt (kg)]],0)</f>
        <v>0</v>
      </c>
    </row>
    <row r="54" spans="2:25" ht="12">
      <c r="B54" s="21" t="s">
        <v>25</v>
      </c>
      <c r="C54" s="74"/>
      <c r="D54" s="21"/>
      <c r="E54" s="21"/>
      <c r="F54" s="21"/>
      <c r="G54" s="113"/>
      <c r="H54" s="301"/>
      <c r="I54" s="21"/>
      <c r="J54" s="21">
        <f>Tabell1[[#This Row],[Plastande
 (0-1)]]*Tabell1[[#This Row],[Totalvekt for produktet
(kg)]]</f>
        <v>0</v>
      </c>
      <c r="K54" s="79"/>
      <c r="L54" s="21" t="s">
        <v>22</v>
      </c>
      <c r="M54" s="76" t="s">
        <v>92</v>
      </c>
      <c r="N54" s="84"/>
      <c r="O54" s="74"/>
      <c r="P54" s="74"/>
      <c r="Q54" s="74"/>
      <c r="R54" s="17"/>
      <c r="S54" s="19"/>
      <c r="T54" s="22">
        <f>IF(OR(L54="Ny fossil",L54="Ny biobasert"),Tabell1[[#This Row],[Plastvekt (kg)]],0)</f>
        <v>0</v>
      </c>
      <c r="U54" s="23">
        <f>IF(OR(L54="Gjenvunnet",L54="Bevart",L54="Ombrukt",L54="Overskudd"),Tabell1[[#This Row],[Plastvekt (kg)]],0)</f>
        <v>0</v>
      </c>
      <c r="V54" s="24">
        <f>IF(OR(Q54="Ja"),Tabell1[[#This Row],[Plastvekt (kg)]],0)</f>
        <v>0</v>
      </c>
      <c r="W54" s="24">
        <f>IF(OR(Q54="Nei"),Tabell1[[#This Row],[Plastvekt (kg)]],0)</f>
        <v>0</v>
      </c>
      <c r="X54" s="24">
        <f>IF(OR(G54="Ja"),Tabell1[[#This Row],[Plastvekt (kg)]],0)</f>
        <v>0</v>
      </c>
      <c r="Y54" s="24">
        <f>IF(OR(G54="Nei"),Tabell1[[#This Row],[Plastvekt (kg)]],0)</f>
        <v>0</v>
      </c>
    </row>
    <row r="55" spans="2:25" ht="12">
      <c r="B55" s="21" t="s">
        <v>25</v>
      </c>
      <c r="C55" s="74"/>
      <c r="D55" s="74"/>
      <c r="E55" s="74"/>
      <c r="F55" s="74"/>
      <c r="G55" s="113"/>
      <c r="H55" s="302"/>
      <c r="I55" s="21"/>
      <c r="J55" s="76">
        <f>Tabell1[[#This Row],[Plastande
 (0-1)]]*Tabell1[[#This Row],[Totalvekt for produktet
(kg)]]</f>
        <v>0</v>
      </c>
      <c r="K55" s="79"/>
      <c r="L55" s="21" t="s">
        <v>22</v>
      </c>
      <c r="M55" s="76" t="s">
        <v>92</v>
      </c>
      <c r="N55" s="84"/>
      <c r="O55" s="74"/>
      <c r="P55" s="74"/>
      <c r="Q55" s="74"/>
      <c r="R55" s="17"/>
      <c r="S55" s="19"/>
      <c r="T55" s="22">
        <f>IF(OR(L55="Ny fossil",L55="Ny biobasert"),Tabell1[[#This Row],[Plastvekt (kg)]],0)</f>
        <v>0</v>
      </c>
      <c r="U55" s="23">
        <f>IF(OR(L55="Gjenvunnet",L55="Bevart",L55="Ombrukt",L55="Overskudd"),Tabell1[[#This Row],[Plastvekt (kg)]],0)</f>
        <v>0</v>
      </c>
      <c r="V55" s="24">
        <f>IF(OR(Q55="Ja"),Tabell1[[#This Row],[Plastvekt (kg)]],0)</f>
        <v>0</v>
      </c>
      <c r="W55" s="24">
        <f>IF(OR(Q55="Nei"),Tabell1[[#This Row],[Plastvekt (kg)]],0)</f>
        <v>0</v>
      </c>
      <c r="X55" s="24">
        <f>IF(OR(G55="Ja"),Tabell1[[#This Row],[Plastvekt (kg)]],0)</f>
        <v>0</v>
      </c>
      <c r="Y55" s="24">
        <f>IF(OR(G55="Nei"),Tabell1[[#This Row],[Plastvekt (kg)]],0)</f>
        <v>0</v>
      </c>
    </row>
    <row r="56" spans="2:25" ht="12">
      <c r="B56" s="21" t="s">
        <v>25</v>
      </c>
      <c r="C56" s="74"/>
      <c r="D56" s="74"/>
      <c r="E56" s="74"/>
      <c r="F56" s="74"/>
      <c r="G56" s="113"/>
      <c r="H56" s="302"/>
      <c r="I56" s="21"/>
      <c r="J56" s="76">
        <f>Tabell1[[#This Row],[Plastande
 (0-1)]]*Tabell1[[#This Row],[Totalvekt for produktet
(kg)]]</f>
        <v>0</v>
      </c>
      <c r="K56" s="79"/>
      <c r="L56" s="21" t="s">
        <v>22</v>
      </c>
      <c r="M56" s="76" t="s">
        <v>92</v>
      </c>
      <c r="N56" s="84"/>
      <c r="O56" s="74"/>
      <c r="P56" s="74"/>
      <c r="Q56" s="74"/>
      <c r="R56" s="17"/>
      <c r="S56" s="19"/>
      <c r="T56" s="22">
        <f>IF(OR(L56="Ny fossil",L56="Ny biobasert"),Tabell1[[#This Row],[Plastvekt (kg)]],0)</f>
        <v>0</v>
      </c>
      <c r="U56" s="23">
        <f>IF(OR(L56="Gjenvunnet",L56="Bevart",L56="Ombrukt",L56="Overskudd"),Tabell1[[#This Row],[Plastvekt (kg)]],0)</f>
        <v>0</v>
      </c>
      <c r="V56" s="24">
        <f>IF(OR(Q56="Ja"),Tabell1[[#This Row],[Plastvekt (kg)]],0)</f>
        <v>0</v>
      </c>
      <c r="W56" s="24">
        <f>IF(OR(Q56="Nei"),Tabell1[[#This Row],[Plastvekt (kg)]],0)</f>
        <v>0</v>
      </c>
      <c r="X56" s="24">
        <f>IF(OR(G56="Ja"),Tabell1[[#This Row],[Plastvekt (kg)]],0)</f>
        <v>0</v>
      </c>
      <c r="Y56" s="24">
        <f>IF(OR(G56="Nei"),Tabell1[[#This Row],[Plastvekt (kg)]],0)</f>
        <v>0</v>
      </c>
    </row>
    <row r="57" spans="2:25" ht="12">
      <c r="B57" s="21" t="s">
        <v>25</v>
      </c>
      <c r="C57" s="74"/>
      <c r="D57" s="74"/>
      <c r="E57" s="74"/>
      <c r="F57" s="74"/>
      <c r="G57" s="113"/>
      <c r="H57" s="302"/>
      <c r="I57" s="21"/>
      <c r="J57" s="76">
        <f>Tabell1[[#This Row],[Plastande
 (0-1)]]*Tabell1[[#This Row],[Totalvekt for produktet
(kg)]]</f>
        <v>0</v>
      </c>
      <c r="K57" s="79"/>
      <c r="L57" s="21" t="s">
        <v>22</v>
      </c>
      <c r="M57" s="76" t="s">
        <v>92</v>
      </c>
      <c r="N57" s="84"/>
      <c r="O57" s="74"/>
      <c r="P57" s="74"/>
      <c r="Q57" s="74"/>
      <c r="R57" s="17"/>
      <c r="S57" s="19"/>
      <c r="T57" s="22">
        <f>IF(OR(L57="Ny fossil",L57="Ny biobasert"),Tabell1[[#This Row],[Plastvekt (kg)]],0)</f>
        <v>0</v>
      </c>
      <c r="U57" s="23">
        <f>IF(OR(L57="Gjenvunnet",L57="Bevart",L57="Ombrukt",L57="Overskudd"),Tabell1[[#This Row],[Plastvekt (kg)]],0)</f>
        <v>0</v>
      </c>
      <c r="V57" s="24">
        <f>IF(OR(Q57="Ja"),Tabell1[[#This Row],[Plastvekt (kg)]],0)</f>
        <v>0</v>
      </c>
      <c r="W57" s="24">
        <f>IF(OR(Q57="Nei"),Tabell1[[#This Row],[Plastvekt (kg)]],0)</f>
        <v>0</v>
      </c>
      <c r="X57" s="24">
        <f>IF(OR(G57="Ja"),Tabell1[[#This Row],[Plastvekt (kg)]],0)</f>
        <v>0</v>
      </c>
      <c r="Y57" s="24">
        <f>IF(OR(G57="Nei"),Tabell1[[#This Row],[Plastvekt (kg)]],0)</f>
        <v>0</v>
      </c>
    </row>
    <row r="58" spans="2:25" ht="12">
      <c r="B58" s="21" t="s">
        <v>25</v>
      </c>
      <c r="C58" s="74"/>
      <c r="D58" s="74"/>
      <c r="E58" s="74"/>
      <c r="F58" s="74"/>
      <c r="G58" s="113"/>
      <c r="H58" s="302"/>
      <c r="I58" s="21"/>
      <c r="J58" s="76">
        <f>Tabell1[[#This Row],[Plastande
 (0-1)]]*Tabell1[[#This Row],[Totalvekt for produktet
(kg)]]</f>
        <v>0</v>
      </c>
      <c r="K58" s="79"/>
      <c r="L58" s="21" t="s">
        <v>22</v>
      </c>
      <c r="M58" s="76" t="s">
        <v>92</v>
      </c>
      <c r="N58" s="84"/>
      <c r="O58" s="74"/>
      <c r="P58" s="74"/>
      <c r="Q58" s="74"/>
      <c r="R58" s="17"/>
      <c r="S58" s="19"/>
      <c r="T58" s="22">
        <f>IF(OR(L58="Ny fossil",L58="Ny biobasert"),Tabell1[[#This Row],[Plastvekt (kg)]],0)</f>
        <v>0</v>
      </c>
      <c r="U58" s="23">
        <f>IF(OR(L58="Gjenvunnet",L58="Bevart",L58="Ombrukt",L58="Overskudd"),Tabell1[[#This Row],[Plastvekt (kg)]],0)</f>
        <v>0</v>
      </c>
      <c r="V58" s="24">
        <f>IF(OR(Q58="Ja"),Tabell1[[#This Row],[Plastvekt (kg)]],0)</f>
        <v>0</v>
      </c>
      <c r="W58" s="24">
        <f>IF(OR(Q58="Nei"),Tabell1[[#This Row],[Plastvekt (kg)]],0)</f>
        <v>0</v>
      </c>
      <c r="X58" s="24">
        <f>IF(OR(G58="Ja"),Tabell1[[#This Row],[Plastvekt (kg)]],0)</f>
        <v>0</v>
      </c>
      <c r="Y58" s="24">
        <f>IF(OR(G58="Nei"),Tabell1[[#This Row],[Plastvekt (kg)]],0)</f>
        <v>0</v>
      </c>
    </row>
    <row r="59" spans="2:25" ht="12">
      <c r="B59" s="21" t="s">
        <v>25</v>
      </c>
      <c r="C59" s="74"/>
      <c r="D59" s="74"/>
      <c r="E59" s="74"/>
      <c r="F59" s="74"/>
      <c r="G59" s="113"/>
      <c r="H59" s="302"/>
      <c r="I59" s="21"/>
      <c r="J59" s="76">
        <f>Tabell1[[#This Row],[Plastande
 (0-1)]]*Tabell1[[#This Row],[Totalvekt for produktet
(kg)]]</f>
        <v>0</v>
      </c>
      <c r="K59" s="79"/>
      <c r="L59" s="21" t="s">
        <v>22</v>
      </c>
      <c r="M59" s="76" t="s">
        <v>92</v>
      </c>
      <c r="N59" s="84"/>
      <c r="O59" s="74"/>
      <c r="P59" s="74"/>
      <c r="Q59" s="74"/>
      <c r="R59" s="17"/>
      <c r="S59" s="19"/>
      <c r="T59" s="22">
        <f>IF(OR(L59="Ny fossil",L59="Ny biobasert"),Tabell1[[#This Row],[Plastvekt (kg)]],0)</f>
        <v>0</v>
      </c>
      <c r="U59" s="23">
        <f>IF(OR(L59="Gjenvunnet",L59="Bevart",L59="Ombrukt",L59="Overskudd"),Tabell1[[#This Row],[Plastvekt (kg)]],0)</f>
        <v>0</v>
      </c>
      <c r="V59" s="24">
        <f>IF(OR(Q59="Ja"),Tabell1[[#This Row],[Plastvekt (kg)]],0)</f>
        <v>0</v>
      </c>
      <c r="W59" s="24">
        <f>IF(OR(Q59="Nei"),Tabell1[[#This Row],[Plastvekt (kg)]],0)</f>
        <v>0</v>
      </c>
      <c r="X59" s="24">
        <f>IF(OR(G59="Ja"),Tabell1[[#This Row],[Plastvekt (kg)]],0)</f>
        <v>0</v>
      </c>
      <c r="Y59" s="24">
        <f>IF(OR(G59="Nei"),Tabell1[[#This Row],[Plastvekt (kg)]],0)</f>
        <v>0</v>
      </c>
    </row>
    <row r="60" spans="2:25" ht="12">
      <c r="B60" s="21" t="s">
        <v>25</v>
      </c>
      <c r="C60" s="74"/>
      <c r="D60" s="74"/>
      <c r="E60" s="74"/>
      <c r="F60" s="74"/>
      <c r="G60" s="113"/>
      <c r="H60" s="302"/>
      <c r="I60" s="21"/>
      <c r="J60" s="76">
        <f>Tabell1[[#This Row],[Plastande
 (0-1)]]*Tabell1[[#This Row],[Totalvekt for produktet
(kg)]]</f>
        <v>0</v>
      </c>
      <c r="K60" s="79"/>
      <c r="L60" s="21" t="s">
        <v>22</v>
      </c>
      <c r="M60" s="76" t="s">
        <v>92</v>
      </c>
      <c r="N60" s="84"/>
      <c r="O60" s="74"/>
      <c r="P60" s="74"/>
      <c r="Q60" s="74"/>
      <c r="R60" s="17"/>
      <c r="S60" s="19"/>
      <c r="T60" s="22">
        <f>IF(OR(L60="Ny fossil",L60="Ny biobasert"),Tabell1[[#This Row],[Plastvekt (kg)]],0)</f>
        <v>0</v>
      </c>
      <c r="U60" s="23">
        <f>IF(OR(L60="Gjenvunnet",L60="Bevart",L60="Ombrukt",L60="Overskudd"),Tabell1[[#This Row],[Plastvekt (kg)]],0)</f>
        <v>0</v>
      </c>
      <c r="V60" s="24">
        <f>IF(OR(Q60="Ja"),Tabell1[[#This Row],[Plastvekt (kg)]],0)</f>
        <v>0</v>
      </c>
      <c r="W60" s="24">
        <f>IF(OR(Q60="Nei"),Tabell1[[#This Row],[Plastvekt (kg)]],0)</f>
        <v>0</v>
      </c>
      <c r="X60" s="24">
        <f>IF(OR(G60="Ja"),Tabell1[[#This Row],[Plastvekt (kg)]],0)</f>
        <v>0</v>
      </c>
      <c r="Y60" s="24">
        <f>IF(OR(G60="Nei"),Tabell1[[#This Row],[Plastvekt (kg)]],0)</f>
        <v>0</v>
      </c>
    </row>
    <row r="61" spans="2:25" ht="12">
      <c r="B61" s="21" t="s">
        <v>25</v>
      </c>
      <c r="C61" s="74"/>
      <c r="D61" s="74"/>
      <c r="E61" s="74"/>
      <c r="F61" s="74"/>
      <c r="G61" s="113"/>
      <c r="H61" s="302"/>
      <c r="I61" s="21"/>
      <c r="J61" s="76">
        <f>Tabell1[[#This Row],[Plastande
 (0-1)]]*Tabell1[[#This Row],[Totalvekt for produktet
(kg)]]</f>
        <v>0</v>
      </c>
      <c r="K61" s="79"/>
      <c r="L61" s="21" t="s">
        <v>22</v>
      </c>
      <c r="M61" s="76" t="s">
        <v>92</v>
      </c>
      <c r="N61" s="84"/>
      <c r="O61" s="74"/>
      <c r="P61" s="74"/>
      <c r="Q61" s="74"/>
      <c r="R61" s="17"/>
      <c r="S61" s="19"/>
      <c r="T61" s="22">
        <f>IF(OR(L61="Ny fossil",L61="Ny biobasert"),Tabell1[[#This Row],[Plastvekt (kg)]],0)</f>
        <v>0</v>
      </c>
      <c r="U61" s="23">
        <f>IF(OR(L61="Gjenvunnet",L61="Bevart",L61="Ombrukt",L61="Overskudd"),Tabell1[[#This Row],[Plastvekt (kg)]],0)</f>
        <v>0</v>
      </c>
      <c r="V61" s="24">
        <f>IF(OR(Q61="Ja"),Tabell1[[#This Row],[Plastvekt (kg)]],0)</f>
        <v>0</v>
      </c>
      <c r="W61" s="24">
        <f>IF(OR(Q61="Nei"),Tabell1[[#This Row],[Plastvekt (kg)]],0)</f>
        <v>0</v>
      </c>
      <c r="X61" s="24">
        <f>IF(OR(G61="Ja"),Tabell1[[#This Row],[Plastvekt (kg)]],0)</f>
        <v>0</v>
      </c>
      <c r="Y61" s="24">
        <f>IF(OR(G61="Nei"),Tabell1[[#This Row],[Plastvekt (kg)]],0)</f>
        <v>0</v>
      </c>
    </row>
    <row r="62" spans="2:25" ht="12">
      <c r="B62" s="21" t="s">
        <v>25</v>
      </c>
      <c r="C62" s="74"/>
      <c r="D62" s="74"/>
      <c r="E62" s="74"/>
      <c r="F62" s="74"/>
      <c r="G62" s="113"/>
      <c r="H62" s="302"/>
      <c r="I62" s="21"/>
      <c r="J62" s="76">
        <f>Tabell1[[#This Row],[Plastande
 (0-1)]]*Tabell1[[#This Row],[Totalvekt for produktet
(kg)]]</f>
        <v>0</v>
      </c>
      <c r="K62" s="79"/>
      <c r="L62" s="21" t="s">
        <v>22</v>
      </c>
      <c r="M62" s="76" t="s">
        <v>92</v>
      </c>
      <c r="N62" s="84"/>
      <c r="O62" s="74"/>
      <c r="P62" s="74"/>
      <c r="Q62" s="74"/>
      <c r="R62" s="17"/>
      <c r="S62" s="19"/>
      <c r="T62" s="22">
        <f>IF(OR(L62="Ny fossil",L62="Ny biobasert"),Tabell1[[#This Row],[Plastvekt (kg)]],0)</f>
        <v>0</v>
      </c>
      <c r="U62" s="23">
        <f>IF(OR(L62="Gjenvunnet",L62="Bevart",L62="Ombrukt",L62="Overskudd"),Tabell1[[#This Row],[Plastvekt (kg)]],0)</f>
        <v>0</v>
      </c>
      <c r="V62" s="24">
        <f>IF(OR(Q62="Ja"),Tabell1[[#This Row],[Plastvekt (kg)]],0)</f>
        <v>0</v>
      </c>
      <c r="W62" s="24">
        <f>IF(OR(Q62="Nei"),Tabell1[[#This Row],[Plastvekt (kg)]],0)</f>
        <v>0</v>
      </c>
      <c r="X62" s="24">
        <f>IF(OR(G62="Ja"),Tabell1[[#This Row],[Plastvekt (kg)]],0)</f>
        <v>0</v>
      </c>
      <c r="Y62" s="24">
        <f>IF(OR(G62="Nei"),Tabell1[[#This Row],[Plastvekt (kg)]],0)</f>
        <v>0</v>
      </c>
    </row>
    <row r="63" spans="2:25" ht="12">
      <c r="B63" s="21" t="s">
        <v>25</v>
      </c>
      <c r="C63" s="74"/>
      <c r="D63" s="74"/>
      <c r="E63" s="74"/>
      <c r="F63" s="74"/>
      <c r="G63" s="113"/>
      <c r="H63" s="302"/>
      <c r="I63" s="21"/>
      <c r="J63" s="76">
        <f>Tabell1[[#This Row],[Plastande
 (0-1)]]*Tabell1[[#This Row],[Totalvekt for produktet
(kg)]]</f>
        <v>0</v>
      </c>
      <c r="K63" s="79"/>
      <c r="L63" s="21" t="s">
        <v>22</v>
      </c>
      <c r="M63" s="76" t="s">
        <v>92</v>
      </c>
      <c r="N63" s="84"/>
      <c r="O63" s="74"/>
      <c r="P63" s="74"/>
      <c r="Q63" s="74"/>
      <c r="R63" s="17"/>
      <c r="S63" s="19"/>
      <c r="T63" s="22">
        <f>IF(OR(L63="Ny fossil",L63="Ny biobasert"),Tabell1[[#This Row],[Plastvekt (kg)]],0)</f>
        <v>0</v>
      </c>
      <c r="U63" s="23">
        <f>IF(OR(L63="Gjenvunnet",L63="Bevart",L63="Ombrukt",L63="Overskudd"),Tabell1[[#This Row],[Plastvekt (kg)]],0)</f>
        <v>0</v>
      </c>
      <c r="V63" s="24">
        <f>IF(OR(Q63="Ja"),Tabell1[[#This Row],[Plastvekt (kg)]],0)</f>
        <v>0</v>
      </c>
      <c r="W63" s="24">
        <f>IF(OR(Q63="Nei"),Tabell1[[#This Row],[Plastvekt (kg)]],0)</f>
        <v>0</v>
      </c>
      <c r="X63" s="24">
        <f>IF(OR(G63="Ja"),Tabell1[[#This Row],[Plastvekt (kg)]],0)</f>
        <v>0</v>
      </c>
      <c r="Y63" s="24">
        <f>IF(OR(G63="Nei"),Tabell1[[#This Row],[Plastvekt (kg)]],0)</f>
        <v>0</v>
      </c>
    </row>
    <row r="64" spans="2:25" ht="12">
      <c r="B64" s="21" t="s">
        <v>25</v>
      </c>
      <c r="C64" s="74"/>
      <c r="D64" s="74"/>
      <c r="E64" s="74"/>
      <c r="F64" s="74"/>
      <c r="G64" s="113"/>
      <c r="H64" s="302"/>
      <c r="I64" s="21"/>
      <c r="J64" s="76">
        <f>Tabell1[[#This Row],[Plastande
 (0-1)]]*Tabell1[[#This Row],[Totalvekt for produktet
(kg)]]</f>
        <v>0</v>
      </c>
      <c r="K64" s="79"/>
      <c r="L64" s="21" t="s">
        <v>22</v>
      </c>
      <c r="M64" s="76" t="s">
        <v>92</v>
      </c>
      <c r="N64" s="84"/>
      <c r="O64" s="74"/>
      <c r="P64" s="74"/>
      <c r="Q64" s="74"/>
      <c r="R64" s="17"/>
      <c r="S64" s="19"/>
      <c r="T64" s="22">
        <f>IF(OR(L64="Ny fossil",L64="Ny biobasert"),Tabell1[[#This Row],[Plastvekt (kg)]],0)</f>
        <v>0</v>
      </c>
      <c r="U64" s="23">
        <f>IF(OR(L64="Gjenvunnet",L64="Bevart",L64="Ombrukt",L64="Overskudd"),Tabell1[[#This Row],[Plastvekt (kg)]],0)</f>
        <v>0</v>
      </c>
      <c r="V64" s="24">
        <f>IF(OR(Q64="Ja"),Tabell1[[#This Row],[Plastvekt (kg)]],0)</f>
        <v>0</v>
      </c>
      <c r="W64" s="24">
        <f>IF(OR(Q64="Nei"),Tabell1[[#This Row],[Plastvekt (kg)]],0)</f>
        <v>0</v>
      </c>
      <c r="X64" s="24">
        <f>IF(OR(G64="Ja"),Tabell1[[#This Row],[Plastvekt (kg)]],0)</f>
        <v>0</v>
      </c>
      <c r="Y64" s="24">
        <f>IF(OR(G64="Nei"),Tabell1[[#This Row],[Plastvekt (kg)]],0)</f>
        <v>0</v>
      </c>
    </row>
    <row r="65" spans="2:25" ht="12">
      <c r="B65" s="21" t="s">
        <v>25</v>
      </c>
      <c r="C65" s="74"/>
      <c r="D65" s="74"/>
      <c r="E65" s="74"/>
      <c r="F65" s="74"/>
      <c r="G65" s="113"/>
      <c r="H65" s="302"/>
      <c r="I65" s="21"/>
      <c r="J65" s="76">
        <f>Tabell1[[#This Row],[Plastande
 (0-1)]]*Tabell1[[#This Row],[Totalvekt for produktet
(kg)]]</f>
        <v>0</v>
      </c>
      <c r="K65" s="79"/>
      <c r="L65" s="21" t="s">
        <v>22</v>
      </c>
      <c r="M65" s="76" t="s">
        <v>92</v>
      </c>
      <c r="N65" s="84"/>
      <c r="O65" s="74"/>
      <c r="P65" s="74"/>
      <c r="Q65" s="74"/>
      <c r="R65" s="17"/>
      <c r="S65" s="19"/>
      <c r="T65" s="22">
        <f>IF(OR(L65="Ny fossil",L65="Ny biobasert"),Tabell1[[#This Row],[Plastvekt (kg)]],0)</f>
        <v>0</v>
      </c>
      <c r="U65" s="23">
        <f>IF(OR(L65="Gjenvunnet",L65="Bevart",L65="Ombrukt",L65="Overskudd"),Tabell1[[#This Row],[Plastvekt (kg)]],0)</f>
        <v>0</v>
      </c>
      <c r="V65" s="24">
        <f>IF(OR(Q65="Ja"),Tabell1[[#This Row],[Plastvekt (kg)]],0)</f>
        <v>0</v>
      </c>
      <c r="W65" s="24">
        <f>IF(OR(Q65="Nei"),Tabell1[[#This Row],[Plastvekt (kg)]],0)</f>
        <v>0</v>
      </c>
      <c r="X65" s="24">
        <f>IF(OR(G65="Ja"),Tabell1[[#This Row],[Plastvekt (kg)]],0)</f>
        <v>0</v>
      </c>
      <c r="Y65" s="24">
        <f>IF(OR(G65="Nei"),Tabell1[[#This Row],[Plastvekt (kg)]],0)</f>
        <v>0</v>
      </c>
    </row>
    <row r="66" spans="2:25" ht="12">
      <c r="B66" s="21" t="s">
        <v>25</v>
      </c>
      <c r="C66" s="74"/>
      <c r="D66" s="74"/>
      <c r="E66" s="74"/>
      <c r="F66" s="74"/>
      <c r="G66" s="113"/>
      <c r="H66" s="302"/>
      <c r="I66" s="21"/>
      <c r="J66" s="76">
        <f>Tabell1[[#This Row],[Plastande
 (0-1)]]*Tabell1[[#This Row],[Totalvekt for produktet
(kg)]]</f>
        <v>0</v>
      </c>
      <c r="K66" s="79"/>
      <c r="L66" s="21" t="s">
        <v>22</v>
      </c>
      <c r="M66" s="76" t="s">
        <v>92</v>
      </c>
      <c r="N66" s="84"/>
      <c r="O66" s="74"/>
      <c r="P66" s="74"/>
      <c r="Q66" s="74"/>
      <c r="R66" s="17"/>
      <c r="S66" s="19"/>
      <c r="T66" s="22">
        <f>IF(OR(L66="Ny fossil",L66="Ny biobasert"),Tabell1[[#This Row],[Plastvekt (kg)]],0)</f>
        <v>0</v>
      </c>
      <c r="U66" s="23">
        <f>IF(OR(L66="Gjenvunnet",L66="Bevart",L66="Ombrukt",L66="Overskudd"),Tabell1[[#This Row],[Plastvekt (kg)]],0)</f>
        <v>0</v>
      </c>
      <c r="V66" s="24">
        <f>IF(OR(Q66="Ja"),Tabell1[[#This Row],[Plastvekt (kg)]],0)</f>
        <v>0</v>
      </c>
      <c r="W66" s="24">
        <f>IF(OR(Q66="Nei"),Tabell1[[#This Row],[Plastvekt (kg)]],0)</f>
        <v>0</v>
      </c>
      <c r="X66" s="24">
        <f>IF(OR(G66="Ja"),Tabell1[[#This Row],[Plastvekt (kg)]],0)</f>
        <v>0</v>
      </c>
      <c r="Y66" s="24">
        <f>IF(OR(G66="Nei"),Tabell1[[#This Row],[Plastvekt (kg)]],0)</f>
        <v>0</v>
      </c>
    </row>
    <row r="67" spans="2:25" ht="12">
      <c r="B67" s="21" t="s">
        <v>25</v>
      </c>
      <c r="C67" s="74"/>
      <c r="D67" s="74"/>
      <c r="E67" s="74"/>
      <c r="F67" s="74"/>
      <c r="G67" s="113"/>
      <c r="H67" s="302"/>
      <c r="I67" s="21"/>
      <c r="J67" s="76">
        <f>Tabell1[[#This Row],[Plastande
 (0-1)]]*Tabell1[[#This Row],[Totalvekt for produktet
(kg)]]</f>
        <v>0</v>
      </c>
      <c r="K67" s="79"/>
      <c r="L67" s="21" t="s">
        <v>22</v>
      </c>
      <c r="M67" s="76" t="s">
        <v>92</v>
      </c>
      <c r="N67" s="84"/>
      <c r="O67" s="74"/>
      <c r="P67" s="74"/>
      <c r="Q67" s="74"/>
      <c r="R67" s="17"/>
      <c r="S67" s="19"/>
      <c r="T67" s="22">
        <f>IF(OR(L67="Ny fossil",L67="Ny biobasert"),Tabell1[[#This Row],[Plastvekt (kg)]],0)</f>
        <v>0</v>
      </c>
      <c r="U67" s="23">
        <f>IF(OR(L67="Gjenvunnet",L67="Bevart",L67="Ombrukt",L67="Overskudd"),Tabell1[[#This Row],[Plastvekt (kg)]],0)</f>
        <v>0</v>
      </c>
      <c r="V67" s="24">
        <f>IF(OR(Q67="Ja"),Tabell1[[#This Row],[Plastvekt (kg)]],0)</f>
        <v>0</v>
      </c>
      <c r="W67" s="24">
        <f>IF(OR(Q67="Nei"),Tabell1[[#This Row],[Plastvekt (kg)]],0)</f>
        <v>0</v>
      </c>
      <c r="X67" s="24">
        <f>IF(OR(G67="Ja"),Tabell1[[#This Row],[Plastvekt (kg)]],0)</f>
        <v>0</v>
      </c>
      <c r="Y67" s="24">
        <f>IF(OR(G67="Nei"),Tabell1[[#This Row],[Plastvekt (kg)]],0)</f>
        <v>0</v>
      </c>
    </row>
    <row r="68" spans="2:25" ht="12">
      <c r="B68" s="21" t="s">
        <v>25</v>
      </c>
      <c r="C68" s="74"/>
      <c r="D68" s="74"/>
      <c r="E68" s="74"/>
      <c r="F68" s="74"/>
      <c r="G68" s="113"/>
      <c r="H68" s="302"/>
      <c r="I68" s="21"/>
      <c r="J68" s="76">
        <f>Tabell1[[#This Row],[Plastande
 (0-1)]]*Tabell1[[#This Row],[Totalvekt for produktet
(kg)]]</f>
        <v>0</v>
      </c>
      <c r="K68" s="79"/>
      <c r="L68" s="21" t="s">
        <v>22</v>
      </c>
      <c r="M68" s="76" t="s">
        <v>92</v>
      </c>
      <c r="N68" s="84"/>
      <c r="O68" s="74"/>
      <c r="P68" s="74"/>
      <c r="Q68" s="74"/>
      <c r="R68" s="17"/>
      <c r="S68" s="19"/>
      <c r="T68" s="22">
        <f>IF(OR(L68="Ny fossil",L68="Ny biobasert"),Tabell1[[#This Row],[Plastvekt (kg)]],0)</f>
        <v>0</v>
      </c>
      <c r="U68" s="23">
        <f>IF(OR(L68="Gjenvunnet",L68="Bevart",L68="Ombrukt",L68="Overskudd"),Tabell1[[#This Row],[Plastvekt (kg)]],0)</f>
        <v>0</v>
      </c>
      <c r="V68" s="24">
        <f>IF(OR(Q68="Ja"),Tabell1[[#This Row],[Plastvekt (kg)]],0)</f>
        <v>0</v>
      </c>
      <c r="W68" s="24">
        <f>IF(OR(Q68="Nei"),Tabell1[[#This Row],[Plastvekt (kg)]],0)</f>
        <v>0</v>
      </c>
      <c r="X68" s="24">
        <f>IF(OR(G68="Ja"),Tabell1[[#This Row],[Plastvekt (kg)]],0)</f>
        <v>0</v>
      </c>
      <c r="Y68" s="24">
        <f>IF(OR(G68="Nei"),Tabell1[[#This Row],[Plastvekt (kg)]],0)</f>
        <v>0</v>
      </c>
    </row>
    <row r="69" spans="2:25" ht="12">
      <c r="B69" s="21" t="s">
        <v>25</v>
      </c>
      <c r="C69" s="74"/>
      <c r="D69" s="74"/>
      <c r="E69" s="74"/>
      <c r="F69" s="74"/>
      <c r="G69" s="113"/>
      <c r="H69" s="302"/>
      <c r="I69" s="21"/>
      <c r="J69" s="76">
        <f>Tabell1[[#This Row],[Plastande
 (0-1)]]*Tabell1[[#This Row],[Totalvekt for produktet
(kg)]]</f>
        <v>0</v>
      </c>
      <c r="K69" s="79"/>
      <c r="L69" s="21" t="s">
        <v>22</v>
      </c>
      <c r="M69" s="76" t="s">
        <v>92</v>
      </c>
      <c r="N69" s="84"/>
      <c r="O69" s="74"/>
      <c r="P69" s="74"/>
      <c r="Q69" s="74"/>
      <c r="R69" s="17"/>
      <c r="S69" s="19"/>
      <c r="T69" s="22">
        <f>IF(OR(L69="Ny fossil",L69="Ny biobasert"),Tabell1[[#This Row],[Plastvekt (kg)]],0)</f>
        <v>0</v>
      </c>
      <c r="U69" s="23">
        <f>IF(OR(L69="Gjenvunnet",L69="Bevart",L69="Ombrukt",L69="Overskudd"),Tabell1[[#This Row],[Plastvekt (kg)]],0)</f>
        <v>0</v>
      </c>
      <c r="V69" s="24">
        <f>IF(OR(Q69="Ja"),Tabell1[[#This Row],[Plastvekt (kg)]],0)</f>
        <v>0</v>
      </c>
      <c r="W69" s="24">
        <f>IF(OR(Q69="Nei"),Tabell1[[#This Row],[Plastvekt (kg)]],0)</f>
        <v>0</v>
      </c>
      <c r="X69" s="24">
        <f>IF(OR(G69="Ja"),Tabell1[[#This Row],[Plastvekt (kg)]],0)</f>
        <v>0</v>
      </c>
      <c r="Y69" s="24">
        <f>IF(OR(G69="Nei"),Tabell1[[#This Row],[Plastvekt (kg)]],0)</f>
        <v>0</v>
      </c>
    </row>
    <row r="70" spans="2:25" ht="12">
      <c r="B70" s="21" t="s">
        <v>25</v>
      </c>
      <c r="C70" s="74"/>
      <c r="D70" s="74"/>
      <c r="E70" s="74"/>
      <c r="F70" s="74"/>
      <c r="G70" s="113"/>
      <c r="H70" s="302"/>
      <c r="I70" s="21"/>
      <c r="J70" s="76">
        <f>Tabell1[[#This Row],[Plastande
 (0-1)]]*Tabell1[[#This Row],[Totalvekt for produktet
(kg)]]</f>
        <v>0</v>
      </c>
      <c r="K70" s="79"/>
      <c r="L70" s="21" t="s">
        <v>22</v>
      </c>
      <c r="M70" s="76" t="s">
        <v>92</v>
      </c>
      <c r="N70" s="84"/>
      <c r="O70" s="74"/>
      <c r="P70" s="74"/>
      <c r="Q70" s="74"/>
      <c r="R70" s="17"/>
      <c r="S70" s="19"/>
      <c r="T70" s="22">
        <f>IF(OR(L70="Ny fossil",L70="Ny biobasert"),Tabell1[[#This Row],[Plastvekt (kg)]],0)</f>
        <v>0</v>
      </c>
      <c r="U70" s="23">
        <f>IF(OR(L70="Gjenvunnet",L70="Bevart",L70="Ombrukt",L70="Overskudd"),Tabell1[[#This Row],[Plastvekt (kg)]],0)</f>
        <v>0</v>
      </c>
      <c r="V70" s="24">
        <f>IF(OR(Q70="Ja"),Tabell1[[#This Row],[Plastvekt (kg)]],0)</f>
        <v>0</v>
      </c>
      <c r="W70" s="24">
        <f>IF(OR(Q70="Nei"),Tabell1[[#This Row],[Plastvekt (kg)]],0)</f>
        <v>0</v>
      </c>
      <c r="X70" s="24">
        <f>IF(OR(G70="Ja"),Tabell1[[#This Row],[Plastvekt (kg)]],0)</f>
        <v>0</v>
      </c>
      <c r="Y70" s="24">
        <f>IF(OR(G70="Nei"),Tabell1[[#This Row],[Plastvekt (kg)]],0)</f>
        <v>0</v>
      </c>
    </row>
    <row r="71" spans="2:25" ht="12">
      <c r="B71" s="21" t="s">
        <v>25</v>
      </c>
      <c r="C71" s="74"/>
      <c r="D71" s="74"/>
      <c r="E71" s="74"/>
      <c r="F71" s="74"/>
      <c r="G71" s="113"/>
      <c r="H71" s="302"/>
      <c r="I71" s="21"/>
      <c r="J71" s="76">
        <f>Tabell1[[#This Row],[Plastande
 (0-1)]]*Tabell1[[#This Row],[Totalvekt for produktet
(kg)]]</f>
        <v>0</v>
      </c>
      <c r="K71" s="79"/>
      <c r="L71" s="21" t="s">
        <v>22</v>
      </c>
      <c r="M71" s="76" t="s">
        <v>92</v>
      </c>
      <c r="N71" s="84"/>
      <c r="O71" s="74"/>
      <c r="P71" s="74"/>
      <c r="Q71" s="74"/>
      <c r="R71" s="17"/>
      <c r="S71" s="19"/>
      <c r="T71" s="22">
        <f>IF(OR(L71="Ny fossil",L71="Ny biobasert"),Tabell1[[#This Row],[Plastvekt (kg)]],0)</f>
        <v>0</v>
      </c>
      <c r="U71" s="23">
        <f>IF(OR(L71="Gjenvunnet",L71="Bevart",L71="Ombrukt",L71="Overskudd"),Tabell1[[#This Row],[Plastvekt (kg)]],0)</f>
        <v>0</v>
      </c>
      <c r="V71" s="24">
        <f>IF(OR(Q71="Ja"),Tabell1[[#This Row],[Plastvekt (kg)]],0)</f>
        <v>0</v>
      </c>
      <c r="W71" s="24">
        <f>IF(OR(Q71="Nei"),Tabell1[[#This Row],[Plastvekt (kg)]],0)</f>
        <v>0</v>
      </c>
      <c r="X71" s="24">
        <f>IF(OR(G71="Ja"),Tabell1[[#This Row],[Plastvekt (kg)]],0)</f>
        <v>0</v>
      </c>
      <c r="Y71" s="24">
        <f>IF(OR(G71="Nei"),Tabell1[[#This Row],[Plastvekt (kg)]],0)</f>
        <v>0</v>
      </c>
    </row>
    <row r="72" spans="2:25" ht="12">
      <c r="B72" s="21" t="s">
        <v>25</v>
      </c>
      <c r="C72" s="74"/>
      <c r="D72" s="74"/>
      <c r="E72" s="74"/>
      <c r="F72" s="74"/>
      <c r="G72" s="113"/>
      <c r="H72" s="302"/>
      <c r="I72" s="21"/>
      <c r="J72" s="76">
        <f>Tabell1[[#This Row],[Plastande
 (0-1)]]*Tabell1[[#This Row],[Totalvekt for produktet
(kg)]]</f>
        <v>0</v>
      </c>
      <c r="K72" s="79"/>
      <c r="L72" s="21" t="s">
        <v>22</v>
      </c>
      <c r="M72" s="76" t="s">
        <v>92</v>
      </c>
      <c r="N72" s="84"/>
      <c r="O72" s="74"/>
      <c r="P72" s="74"/>
      <c r="Q72" s="74"/>
      <c r="R72" s="17"/>
      <c r="S72" s="19"/>
      <c r="T72" s="22">
        <f>IF(OR(L72="Ny fossil",L72="Ny biobasert"),Tabell1[[#This Row],[Plastvekt (kg)]],0)</f>
        <v>0</v>
      </c>
      <c r="U72" s="23">
        <f>IF(OR(L72="Gjenvunnet",L72="Bevart",L72="Ombrukt",L72="Overskudd"),Tabell1[[#This Row],[Plastvekt (kg)]],0)</f>
        <v>0</v>
      </c>
      <c r="V72" s="24">
        <f>IF(OR(Q72="Ja"),Tabell1[[#This Row],[Plastvekt (kg)]],0)</f>
        <v>0</v>
      </c>
      <c r="W72" s="24">
        <f>IF(OR(Q72="Nei"),Tabell1[[#This Row],[Plastvekt (kg)]],0)</f>
        <v>0</v>
      </c>
      <c r="X72" s="24">
        <f>IF(OR(G72="Ja"),Tabell1[[#This Row],[Plastvekt (kg)]],0)</f>
        <v>0</v>
      </c>
      <c r="Y72" s="24">
        <f>IF(OR(G72="Nei"),Tabell1[[#This Row],[Plastvekt (kg)]],0)</f>
        <v>0</v>
      </c>
    </row>
    <row r="73" spans="2:25" ht="12">
      <c r="B73" s="21" t="s">
        <v>25</v>
      </c>
      <c r="C73" s="74"/>
      <c r="D73" s="74"/>
      <c r="E73" s="74"/>
      <c r="F73" s="74"/>
      <c r="G73" s="113"/>
      <c r="H73" s="302"/>
      <c r="I73" s="21"/>
      <c r="J73" s="76">
        <f>Tabell1[[#This Row],[Plastande
 (0-1)]]*Tabell1[[#This Row],[Totalvekt for produktet
(kg)]]</f>
        <v>0</v>
      </c>
      <c r="K73" s="79"/>
      <c r="L73" s="21" t="s">
        <v>22</v>
      </c>
      <c r="M73" s="76" t="s">
        <v>92</v>
      </c>
      <c r="N73" s="84"/>
      <c r="O73" s="74"/>
      <c r="P73" s="74"/>
      <c r="Q73" s="74"/>
      <c r="R73" s="17"/>
      <c r="S73" s="19"/>
      <c r="T73" s="22">
        <f>IF(OR(L73="Ny fossil",L73="Ny biobasert"),Tabell1[[#This Row],[Plastvekt (kg)]],0)</f>
        <v>0</v>
      </c>
      <c r="U73" s="23">
        <f>IF(OR(L73="Gjenvunnet",L73="Bevart",L73="Ombrukt",L73="Overskudd"),Tabell1[[#This Row],[Plastvekt (kg)]],0)</f>
        <v>0</v>
      </c>
      <c r="V73" s="24">
        <f>IF(OR(Q73="Ja"),Tabell1[[#This Row],[Plastvekt (kg)]],0)</f>
        <v>0</v>
      </c>
      <c r="W73" s="24">
        <f>IF(OR(Q73="Nei"),Tabell1[[#This Row],[Plastvekt (kg)]],0)</f>
        <v>0</v>
      </c>
      <c r="X73" s="24">
        <f>IF(OR(G73="Ja"),Tabell1[[#This Row],[Plastvekt (kg)]],0)</f>
        <v>0</v>
      </c>
      <c r="Y73" s="24">
        <f>IF(OR(G73="Nei"),Tabell1[[#This Row],[Plastvekt (kg)]],0)</f>
        <v>0</v>
      </c>
    </row>
    <row r="74" spans="2:25" ht="12">
      <c r="B74" s="21" t="s">
        <v>25</v>
      </c>
      <c r="C74" s="74"/>
      <c r="D74" s="74"/>
      <c r="E74" s="74"/>
      <c r="F74" s="74"/>
      <c r="G74" s="113"/>
      <c r="H74" s="302"/>
      <c r="I74" s="21"/>
      <c r="J74" s="76">
        <f>Tabell1[[#This Row],[Plastande
 (0-1)]]*Tabell1[[#This Row],[Totalvekt for produktet
(kg)]]</f>
        <v>0</v>
      </c>
      <c r="K74" s="79"/>
      <c r="L74" s="21" t="s">
        <v>22</v>
      </c>
      <c r="M74" s="76" t="s">
        <v>92</v>
      </c>
      <c r="N74" s="84"/>
      <c r="O74" s="74"/>
      <c r="P74" s="74"/>
      <c r="Q74" s="74"/>
      <c r="R74" s="17"/>
      <c r="S74" s="19"/>
      <c r="T74" s="22">
        <f>IF(OR(L74="Ny fossil",L74="Ny biobasert"),Tabell1[[#This Row],[Plastvekt (kg)]],0)</f>
        <v>0</v>
      </c>
      <c r="U74" s="23">
        <f>IF(OR(L74="Gjenvunnet",L74="Bevart",L74="Ombrukt",L74="Overskudd"),Tabell1[[#This Row],[Plastvekt (kg)]],0)</f>
        <v>0</v>
      </c>
      <c r="V74" s="24">
        <f>IF(OR(Q74="Ja"),Tabell1[[#This Row],[Plastvekt (kg)]],0)</f>
        <v>0</v>
      </c>
      <c r="W74" s="24">
        <f>IF(OR(Q74="Nei"),Tabell1[[#This Row],[Plastvekt (kg)]],0)</f>
        <v>0</v>
      </c>
      <c r="X74" s="24">
        <f>IF(OR(G74="Ja"),Tabell1[[#This Row],[Plastvekt (kg)]],0)</f>
        <v>0</v>
      </c>
      <c r="Y74" s="24">
        <f>IF(OR(G74="Nei"),Tabell1[[#This Row],[Plastvekt (kg)]],0)</f>
        <v>0</v>
      </c>
    </row>
    <row r="75" spans="2:25" ht="12">
      <c r="B75" s="21" t="s">
        <v>25</v>
      </c>
      <c r="C75" s="74"/>
      <c r="D75" s="74"/>
      <c r="E75" s="74"/>
      <c r="F75" s="74"/>
      <c r="G75" s="113"/>
      <c r="H75" s="302"/>
      <c r="I75" s="21"/>
      <c r="J75" s="76">
        <f>Tabell1[[#This Row],[Plastande
 (0-1)]]*Tabell1[[#This Row],[Totalvekt for produktet
(kg)]]</f>
        <v>0</v>
      </c>
      <c r="K75" s="79"/>
      <c r="L75" s="21" t="s">
        <v>22</v>
      </c>
      <c r="M75" s="76" t="s">
        <v>92</v>
      </c>
      <c r="N75" s="84"/>
      <c r="O75" s="74"/>
      <c r="P75" s="74"/>
      <c r="Q75" s="74"/>
      <c r="R75" s="17"/>
      <c r="S75" s="19"/>
      <c r="T75" s="22">
        <f>IF(OR(L75="Ny fossil",L75="Ny biobasert"),Tabell1[[#This Row],[Plastvekt (kg)]],0)</f>
        <v>0</v>
      </c>
      <c r="U75" s="23">
        <f>IF(OR(L75="Gjenvunnet",L75="Bevart",L75="Ombrukt",L75="Overskudd"),Tabell1[[#This Row],[Plastvekt (kg)]],0)</f>
        <v>0</v>
      </c>
      <c r="V75" s="24">
        <f>IF(OR(Q75="Ja"),Tabell1[[#This Row],[Plastvekt (kg)]],0)</f>
        <v>0</v>
      </c>
      <c r="W75" s="24">
        <f>IF(OR(Q75="Nei"),Tabell1[[#This Row],[Plastvekt (kg)]],0)</f>
        <v>0</v>
      </c>
      <c r="X75" s="24">
        <f>IF(OR(G75="Ja"),Tabell1[[#This Row],[Plastvekt (kg)]],0)</f>
        <v>0</v>
      </c>
      <c r="Y75" s="24">
        <f>IF(OR(G75="Nei"),Tabell1[[#This Row],[Plastvekt (kg)]],0)</f>
        <v>0</v>
      </c>
    </row>
    <row r="76" spans="2:25" ht="12">
      <c r="B76" s="21" t="s">
        <v>25</v>
      </c>
      <c r="C76" s="74"/>
      <c r="D76" s="74"/>
      <c r="E76" s="74"/>
      <c r="F76" s="74"/>
      <c r="G76" s="113"/>
      <c r="H76" s="302"/>
      <c r="I76" s="21"/>
      <c r="J76" s="76">
        <f>Tabell1[[#This Row],[Plastande
 (0-1)]]*Tabell1[[#This Row],[Totalvekt for produktet
(kg)]]</f>
        <v>0</v>
      </c>
      <c r="K76" s="79"/>
      <c r="L76" s="21" t="s">
        <v>22</v>
      </c>
      <c r="M76" s="76" t="s">
        <v>92</v>
      </c>
      <c r="N76" s="84"/>
      <c r="O76" s="74"/>
      <c r="P76" s="74"/>
      <c r="Q76" s="74"/>
      <c r="R76" s="17"/>
      <c r="S76" s="19"/>
      <c r="T76" s="22">
        <f>IF(OR(L76="Ny fossil",L76="Ny biobasert"),Tabell1[[#This Row],[Plastvekt (kg)]],0)</f>
        <v>0</v>
      </c>
      <c r="U76" s="23">
        <f>IF(OR(L76="Gjenvunnet",L76="Bevart",L76="Ombrukt",L76="Overskudd"),Tabell1[[#This Row],[Plastvekt (kg)]],0)</f>
        <v>0</v>
      </c>
      <c r="V76" s="24">
        <f>IF(OR(Q76="Ja"),Tabell1[[#This Row],[Plastvekt (kg)]],0)</f>
        <v>0</v>
      </c>
      <c r="W76" s="24">
        <f>IF(OR(Q76="Nei"),Tabell1[[#This Row],[Plastvekt (kg)]],0)</f>
        <v>0</v>
      </c>
      <c r="X76" s="24">
        <f>IF(OR(G76="Ja"),Tabell1[[#This Row],[Plastvekt (kg)]],0)</f>
        <v>0</v>
      </c>
      <c r="Y76" s="24">
        <f>IF(OR(G76="Nei"),Tabell1[[#This Row],[Plastvekt (kg)]],0)</f>
        <v>0</v>
      </c>
    </row>
    <row r="77" spans="2:25" ht="12">
      <c r="B77" s="21" t="s">
        <v>25</v>
      </c>
      <c r="C77" s="74"/>
      <c r="D77" s="74"/>
      <c r="E77" s="74"/>
      <c r="F77" s="74"/>
      <c r="G77" s="113"/>
      <c r="H77" s="302"/>
      <c r="I77" s="21"/>
      <c r="J77" s="76">
        <f>Tabell1[[#This Row],[Plastande
 (0-1)]]*Tabell1[[#This Row],[Totalvekt for produktet
(kg)]]</f>
        <v>0</v>
      </c>
      <c r="K77" s="79"/>
      <c r="L77" s="21" t="s">
        <v>22</v>
      </c>
      <c r="M77" s="76" t="s">
        <v>92</v>
      </c>
      <c r="N77" s="84"/>
      <c r="O77" s="74"/>
      <c r="P77" s="74"/>
      <c r="Q77" s="74"/>
      <c r="R77" s="17"/>
      <c r="S77" s="19"/>
      <c r="T77" s="22">
        <f>IF(OR(L77="Ny fossil",L77="Ny biobasert"),Tabell1[[#This Row],[Plastvekt (kg)]],0)</f>
        <v>0</v>
      </c>
      <c r="U77" s="23">
        <f>IF(OR(L77="Gjenvunnet",L77="Bevart",L77="Ombrukt",L77="Overskudd"),Tabell1[[#This Row],[Plastvekt (kg)]],0)</f>
        <v>0</v>
      </c>
      <c r="V77" s="24">
        <f>IF(OR(Q77="Ja"),Tabell1[[#This Row],[Plastvekt (kg)]],0)</f>
        <v>0</v>
      </c>
      <c r="W77" s="24">
        <f>IF(OR(Q77="Nei"),Tabell1[[#This Row],[Plastvekt (kg)]],0)</f>
        <v>0</v>
      </c>
      <c r="X77" s="24">
        <f>IF(OR(G77="Ja"),Tabell1[[#This Row],[Plastvekt (kg)]],0)</f>
        <v>0</v>
      </c>
      <c r="Y77" s="24">
        <f>IF(OR(G77="Nei"),Tabell1[[#This Row],[Plastvekt (kg)]],0)</f>
        <v>0</v>
      </c>
    </row>
    <row r="78" spans="2:25" ht="12">
      <c r="B78" s="21" t="s">
        <v>25</v>
      </c>
      <c r="C78" s="74"/>
      <c r="D78" s="74"/>
      <c r="E78" s="74"/>
      <c r="F78" s="74"/>
      <c r="G78" s="113"/>
      <c r="H78" s="302"/>
      <c r="I78" s="21"/>
      <c r="J78" s="76">
        <f>Tabell1[[#This Row],[Plastande
 (0-1)]]*Tabell1[[#This Row],[Totalvekt for produktet
(kg)]]</f>
        <v>0</v>
      </c>
      <c r="K78" s="79"/>
      <c r="L78" s="21" t="s">
        <v>22</v>
      </c>
      <c r="M78" s="76" t="s">
        <v>92</v>
      </c>
      <c r="N78" s="84"/>
      <c r="O78" s="74"/>
      <c r="P78" s="74"/>
      <c r="Q78" s="74"/>
      <c r="R78" s="17"/>
      <c r="S78" s="19"/>
      <c r="T78" s="22">
        <f>IF(OR(L78="Ny fossil",L78="Ny biobasert"),Tabell1[[#This Row],[Plastvekt (kg)]],0)</f>
        <v>0</v>
      </c>
      <c r="U78" s="23">
        <f>IF(OR(L78="Gjenvunnet",L78="Bevart",L78="Ombrukt",L78="Overskudd"),Tabell1[[#This Row],[Plastvekt (kg)]],0)</f>
        <v>0</v>
      </c>
      <c r="V78" s="24">
        <f>IF(OR(Q78="Ja"),Tabell1[[#This Row],[Plastvekt (kg)]],0)</f>
        <v>0</v>
      </c>
      <c r="W78" s="24">
        <f>IF(OR(Q78="Nei"),Tabell1[[#This Row],[Plastvekt (kg)]],0)</f>
        <v>0</v>
      </c>
      <c r="X78" s="24">
        <f>IF(OR(G78="Ja"),Tabell1[[#This Row],[Plastvekt (kg)]],0)</f>
        <v>0</v>
      </c>
      <c r="Y78" s="24">
        <f>IF(OR(G78="Nei"),Tabell1[[#This Row],[Plastvekt (kg)]],0)</f>
        <v>0</v>
      </c>
    </row>
    <row r="79" spans="2:25" ht="12">
      <c r="B79" s="21" t="s">
        <v>25</v>
      </c>
      <c r="C79" s="74"/>
      <c r="D79" s="74"/>
      <c r="E79" s="74"/>
      <c r="F79" s="74"/>
      <c r="G79" s="113"/>
      <c r="H79" s="302"/>
      <c r="I79" s="21"/>
      <c r="J79" s="76">
        <f>Tabell1[[#This Row],[Plastande
 (0-1)]]*Tabell1[[#This Row],[Totalvekt for produktet
(kg)]]</f>
        <v>0</v>
      </c>
      <c r="K79" s="79"/>
      <c r="L79" s="21" t="s">
        <v>22</v>
      </c>
      <c r="M79" s="76" t="s">
        <v>92</v>
      </c>
      <c r="N79" s="84"/>
      <c r="O79" s="74"/>
      <c r="P79" s="74"/>
      <c r="Q79" s="74"/>
      <c r="R79" s="17"/>
      <c r="S79" s="19"/>
      <c r="T79" s="22">
        <f>IF(OR(L79="Ny fossil",L79="Ny biobasert"),Tabell1[[#This Row],[Plastvekt (kg)]],0)</f>
        <v>0</v>
      </c>
      <c r="U79" s="23">
        <f>IF(OR(L79="Gjenvunnet",L79="Bevart",L79="Ombrukt",L79="Overskudd"),Tabell1[[#This Row],[Plastvekt (kg)]],0)</f>
        <v>0</v>
      </c>
      <c r="V79" s="24">
        <f>IF(OR(Q79="Ja"),Tabell1[[#This Row],[Plastvekt (kg)]],0)</f>
        <v>0</v>
      </c>
      <c r="W79" s="24">
        <f>IF(OR(Q79="Nei"),Tabell1[[#This Row],[Plastvekt (kg)]],0)</f>
        <v>0</v>
      </c>
      <c r="X79" s="24">
        <f>IF(OR(G79="Ja"),Tabell1[[#This Row],[Plastvekt (kg)]],0)</f>
        <v>0</v>
      </c>
      <c r="Y79" s="24">
        <f>IF(OR(G79="Nei"),Tabell1[[#This Row],[Plastvekt (kg)]],0)</f>
        <v>0</v>
      </c>
    </row>
    <row r="80" spans="2:25" ht="12">
      <c r="B80" s="21" t="s">
        <v>25</v>
      </c>
      <c r="C80" s="74"/>
      <c r="D80" s="74"/>
      <c r="E80" s="74"/>
      <c r="F80" s="74"/>
      <c r="G80" s="113"/>
      <c r="H80" s="302"/>
      <c r="I80" s="21"/>
      <c r="J80" s="76">
        <f>Tabell1[[#This Row],[Plastande
 (0-1)]]*Tabell1[[#This Row],[Totalvekt for produktet
(kg)]]</f>
        <v>0</v>
      </c>
      <c r="K80" s="79"/>
      <c r="L80" s="21" t="s">
        <v>22</v>
      </c>
      <c r="M80" s="76" t="s">
        <v>92</v>
      </c>
      <c r="N80" s="84"/>
      <c r="O80" s="74"/>
      <c r="P80" s="74"/>
      <c r="Q80" s="74"/>
      <c r="R80" s="17"/>
      <c r="S80" s="19"/>
      <c r="T80" s="22">
        <f>IF(OR(L80="Ny fossil",L80="Ny biobasert"),Tabell1[[#This Row],[Plastvekt (kg)]],0)</f>
        <v>0</v>
      </c>
      <c r="U80" s="23">
        <f>IF(OR(L80="Gjenvunnet",L80="Bevart",L80="Ombrukt",L80="Overskudd"),Tabell1[[#This Row],[Plastvekt (kg)]],0)</f>
        <v>0</v>
      </c>
      <c r="V80" s="24">
        <f>IF(OR(Q80="Ja"),Tabell1[[#This Row],[Plastvekt (kg)]],0)</f>
        <v>0</v>
      </c>
      <c r="W80" s="24">
        <f>IF(OR(Q80="Nei"),Tabell1[[#This Row],[Plastvekt (kg)]],0)</f>
        <v>0</v>
      </c>
      <c r="X80" s="24">
        <f>IF(OR(G80="Ja"),Tabell1[[#This Row],[Plastvekt (kg)]],0)</f>
        <v>0</v>
      </c>
      <c r="Y80" s="24">
        <f>IF(OR(G80="Nei"),Tabell1[[#This Row],[Plastvekt (kg)]],0)</f>
        <v>0</v>
      </c>
    </row>
    <row r="81" spans="2:25" ht="12">
      <c r="B81" s="21" t="s">
        <v>25</v>
      </c>
      <c r="C81" s="74"/>
      <c r="D81" s="74"/>
      <c r="E81" s="74"/>
      <c r="F81" s="74"/>
      <c r="G81" s="113"/>
      <c r="H81" s="302"/>
      <c r="I81" s="21"/>
      <c r="J81" s="76">
        <f>Tabell1[[#This Row],[Plastande
 (0-1)]]*Tabell1[[#This Row],[Totalvekt for produktet
(kg)]]</f>
        <v>0</v>
      </c>
      <c r="K81" s="79"/>
      <c r="L81" s="21" t="s">
        <v>22</v>
      </c>
      <c r="M81" s="76" t="s">
        <v>92</v>
      </c>
      <c r="N81" s="84"/>
      <c r="O81" s="74"/>
      <c r="P81" s="74"/>
      <c r="Q81" s="74"/>
      <c r="R81" s="17"/>
      <c r="S81" s="19"/>
      <c r="T81" s="22">
        <f>IF(OR(L81="Ny fossil",L81="Ny biobasert"),Tabell1[[#This Row],[Plastvekt (kg)]],0)</f>
        <v>0</v>
      </c>
      <c r="U81" s="23">
        <f>IF(OR(L81="Gjenvunnet",L81="Bevart",L81="Ombrukt",L81="Overskudd"),Tabell1[[#This Row],[Plastvekt (kg)]],0)</f>
        <v>0</v>
      </c>
      <c r="V81" s="24">
        <f>IF(OR(Q81="Ja"),Tabell1[[#This Row],[Plastvekt (kg)]],0)</f>
        <v>0</v>
      </c>
      <c r="W81" s="24">
        <f>IF(OR(Q81="Nei"),Tabell1[[#This Row],[Plastvekt (kg)]],0)</f>
        <v>0</v>
      </c>
      <c r="X81" s="24">
        <f>IF(OR(G81="Ja"),Tabell1[[#This Row],[Plastvekt (kg)]],0)</f>
        <v>0</v>
      </c>
      <c r="Y81" s="24">
        <f>IF(OR(G81="Nei"),Tabell1[[#This Row],[Plastvekt (kg)]],0)</f>
        <v>0</v>
      </c>
    </row>
    <row r="82" spans="2:25" ht="12">
      <c r="B82" s="21" t="s">
        <v>25</v>
      </c>
      <c r="C82" s="74"/>
      <c r="D82" s="74"/>
      <c r="E82" s="74"/>
      <c r="F82" s="74"/>
      <c r="G82" s="113"/>
      <c r="H82" s="302"/>
      <c r="I82" s="21"/>
      <c r="J82" s="76">
        <f>Tabell1[[#This Row],[Plastande
 (0-1)]]*Tabell1[[#This Row],[Totalvekt for produktet
(kg)]]</f>
        <v>0</v>
      </c>
      <c r="K82" s="79"/>
      <c r="L82" s="21" t="s">
        <v>22</v>
      </c>
      <c r="M82" s="76" t="s">
        <v>92</v>
      </c>
      <c r="N82" s="84"/>
      <c r="O82" s="74"/>
      <c r="P82" s="74"/>
      <c r="Q82" s="74"/>
      <c r="R82" s="17"/>
      <c r="S82" s="19"/>
      <c r="T82" s="22">
        <f>IF(OR(L82="Ny fossil",L82="Ny biobasert"),Tabell1[[#This Row],[Plastvekt (kg)]],0)</f>
        <v>0</v>
      </c>
      <c r="U82" s="23">
        <f>IF(OR(L82="Gjenvunnet",L82="Bevart",L82="Ombrukt",L82="Overskudd"),Tabell1[[#This Row],[Plastvekt (kg)]],0)</f>
        <v>0</v>
      </c>
      <c r="V82" s="24">
        <f>IF(OR(Q82="Ja"),Tabell1[[#This Row],[Plastvekt (kg)]],0)</f>
        <v>0</v>
      </c>
      <c r="W82" s="24">
        <f>IF(OR(Q82="Nei"),Tabell1[[#This Row],[Plastvekt (kg)]],0)</f>
        <v>0</v>
      </c>
      <c r="X82" s="24">
        <f>IF(OR(G82="Ja"),Tabell1[[#This Row],[Plastvekt (kg)]],0)</f>
        <v>0</v>
      </c>
      <c r="Y82" s="24">
        <f>IF(OR(G82="Nei"),Tabell1[[#This Row],[Plastvekt (kg)]],0)</f>
        <v>0</v>
      </c>
    </row>
    <row r="83" spans="2:25" ht="12">
      <c r="B83" s="21" t="s">
        <v>25</v>
      </c>
      <c r="C83" s="74"/>
      <c r="D83" s="74"/>
      <c r="E83" s="74"/>
      <c r="F83" s="74"/>
      <c r="G83" s="113"/>
      <c r="H83" s="302"/>
      <c r="I83" s="21"/>
      <c r="J83" s="76">
        <f>Tabell1[[#This Row],[Plastande
 (0-1)]]*Tabell1[[#This Row],[Totalvekt for produktet
(kg)]]</f>
        <v>0</v>
      </c>
      <c r="K83" s="79"/>
      <c r="L83" s="21" t="s">
        <v>22</v>
      </c>
      <c r="M83" s="76" t="s">
        <v>92</v>
      </c>
      <c r="N83" s="84"/>
      <c r="O83" s="74"/>
      <c r="P83" s="74"/>
      <c r="Q83" s="74"/>
      <c r="R83" s="17"/>
      <c r="S83" s="19"/>
      <c r="T83" s="22">
        <f>IF(OR(L83="Ny fossil",L83="Ny biobasert"),Tabell1[[#This Row],[Plastvekt (kg)]],0)</f>
        <v>0</v>
      </c>
      <c r="U83" s="23">
        <f>IF(OR(L83="Gjenvunnet",L83="Bevart",L83="Ombrukt",L83="Overskudd"),Tabell1[[#This Row],[Plastvekt (kg)]],0)</f>
        <v>0</v>
      </c>
      <c r="V83" s="24">
        <f>IF(OR(Q83="Ja"),Tabell1[[#This Row],[Plastvekt (kg)]],0)</f>
        <v>0</v>
      </c>
      <c r="W83" s="24">
        <f>IF(OR(Q83="Nei"),Tabell1[[#This Row],[Plastvekt (kg)]],0)</f>
        <v>0</v>
      </c>
      <c r="X83" s="24">
        <f>IF(OR(G83="Ja"),Tabell1[[#This Row],[Plastvekt (kg)]],0)</f>
        <v>0</v>
      </c>
      <c r="Y83" s="24">
        <f>IF(OR(G83="Nei"),Tabell1[[#This Row],[Plastvekt (kg)]],0)</f>
        <v>0</v>
      </c>
    </row>
    <row r="84" spans="2:25" ht="12">
      <c r="B84" s="21" t="s">
        <v>25</v>
      </c>
      <c r="C84" s="74"/>
      <c r="D84" s="74"/>
      <c r="E84" s="74"/>
      <c r="F84" s="74"/>
      <c r="G84" s="113"/>
      <c r="H84" s="302"/>
      <c r="I84" s="21"/>
      <c r="J84" s="76">
        <f>Tabell1[[#This Row],[Plastande
 (0-1)]]*Tabell1[[#This Row],[Totalvekt for produktet
(kg)]]</f>
        <v>0</v>
      </c>
      <c r="K84" s="79"/>
      <c r="L84" s="21" t="s">
        <v>22</v>
      </c>
      <c r="M84" s="76" t="s">
        <v>92</v>
      </c>
      <c r="N84" s="84"/>
      <c r="O84" s="74"/>
      <c r="P84" s="74"/>
      <c r="Q84" s="74"/>
      <c r="R84" s="17"/>
      <c r="S84" s="19"/>
      <c r="T84" s="22">
        <f>IF(OR(L84="Ny fossil",L84="Ny biobasert"),Tabell1[[#This Row],[Plastvekt (kg)]],0)</f>
        <v>0</v>
      </c>
      <c r="U84" s="23">
        <f>IF(OR(L84="Gjenvunnet",L84="Bevart",L84="Ombrukt",L84="Overskudd"),Tabell1[[#This Row],[Plastvekt (kg)]],0)</f>
        <v>0</v>
      </c>
      <c r="V84" s="24">
        <f>IF(OR(Q84="Ja"),Tabell1[[#This Row],[Plastvekt (kg)]],0)</f>
        <v>0</v>
      </c>
      <c r="W84" s="24">
        <f>IF(OR(Q84="Nei"),Tabell1[[#This Row],[Plastvekt (kg)]],0)</f>
        <v>0</v>
      </c>
      <c r="X84" s="24">
        <f>IF(OR(G84="Ja"),Tabell1[[#This Row],[Plastvekt (kg)]],0)</f>
        <v>0</v>
      </c>
      <c r="Y84" s="24">
        <f>IF(OR(G84="Nei"),Tabell1[[#This Row],[Plastvekt (kg)]],0)</f>
        <v>0</v>
      </c>
    </row>
    <row r="85" spans="2:25" ht="12">
      <c r="B85" s="21" t="s">
        <v>25</v>
      </c>
      <c r="C85" s="74"/>
      <c r="D85" s="74"/>
      <c r="E85" s="74"/>
      <c r="F85" s="74"/>
      <c r="G85" s="113"/>
      <c r="H85" s="302"/>
      <c r="I85" s="21"/>
      <c r="J85" s="76">
        <f>Tabell1[[#This Row],[Plastande
 (0-1)]]*Tabell1[[#This Row],[Totalvekt for produktet
(kg)]]</f>
        <v>0</v>
      </c>
      <c r="K85" s="79"/>
      <c r="L85" s="21" t="s">
        <v>22</v>
      </c>
      <c r="M85" s="76" t="s">
        <v>92</v>
      </c>
      <c r="N85" s="84"/>
      <c r="O85" s="74"/>
      <c r="P85" s="74"/>
      <c r="Q85" s="74"/>
      <c r="R85" s="17"/>
      <c r="S85" s="19"/>
      <c r="T85" s="22">
        <f>IF(OR(L85="Ny fossil",L85="Ny biobasert"),Tabell1[[#This Row],[Plastvekt (kg)]],0)</f>
        <v>0</v>
      </c>
      <c r="U85" s="23">
        <f>IF(OR(L85="Gjenvunnet",L85="Bevart",L85="Ombrukt",L85="Overskudd"),Tabell1[[#This Row],[Plastvekt (kg)]],0)</f>
        <v>0</v>
      </c>
      <c r="V85" s="24">
        <f>IF(OR(Q85="Ja"),Tabell1[[#This Row],[Plastvekt (kg)]],0)</f>
        <v>0</v>
      </c>
      <c r="W85" s="24">
        <f>IF(OR(Q85="Nei"),Tabell1[[#This Row],[Plastvekt (kg)]],0)</f>
        <v>0</v>
      </c>
      <c r="X85" s="24">
        <f>IF(OR(G85="Ja"),Tabell1[[#This Row],[Plastvekt (kg)]],0)</f>
        <v>0</v>
      </c>
      <c r="Y85" s="24">
        <f>IF(OR(G85="Nei"),Tabell1[[#This Row],[Plastvekt (kg)]],0)</f>
        <v>0</v>
      </c>
    </row>
    <row r="86" spans="2:25" ht="12">
      <c r="B86" s="21" t="s">
        <v>25</v>
      </c>
      <c r="C86" s="74"/>
      <c r="D86" s="74"/>
      <c r="E86" s="74"/>
      <c r="F86" s="74"/>
      <c r="G86" s="113"/>
      <c r="H86" s="302"/>
      <c r="I86" s="21"/>
      <c r="J86" s="76">
        <f>Tabell1[[#This Row],[Plastande
 (0-1)]]*Tabell1[[#This Row],[Totalvekt for produktet
(kg)]]</f>
        <v>0</v>
      </c>
      <c r="K86" s="79"/>
      <c r="L86" s="21" t="s">
        <v>22</v>
      </c>
      <c r="M86" s="76" t="s">
        <v>92</v>
      </c>
      <c r="N86" s="84"/>
      <c r="O86" s="74"/>
      <c r="P86" s="74"/>
      <c r="Q86" s="74"/>
      <c r="R86" s="17"/>
      <c r="S86" s="19"/>
      <c r="T86" s="22">
        <f>IF(OR(L86="Ny fossil",L86="Ny biobasert"),Tabell1[[#This Row],[Plastvekt (kg)]],0)</f>
        <v>0</v>
      </c>
      <c r="U86" s="23">
        <f>IF(OR(L86="Gjenvunnet",L86="Bevart",L86="Ombrukt",L86="Overskudd"),Tabell1[[#This Row],[Plastvekt (kg)]],0)</f>
        <v>0</v>
      </c>
      <c r="V86" s="24">
        <f>IF(OR(Q86="Ja"),Tabell1[[#This Row],[Plastvekt (kg)]],0)</f>
        <v>0</v>
      </c>
      <c r="W86" s="24">
        <f>IF(OR(Q86="Nei"),Tabell1[[#This Row],[Plastvekt (kg)]],0)</f>
        <v>0</v>
      </c>
      <c r="X86" s="24">
        <f>IF(OR(G86="Ja"),Tabell1[[#This Row],[Plastvekt (kg)]],0)</f>
        <v>0</v>
      </c>
      <c r="Y86" s="24">
        <f>IF(OR(G86="Nei"),Tabell1[[#This Row],[Plastvekt (kg)]],0)</f>
        <v>0</v>
      </c>
    </row>
    <row r="87" spans="2:25" ht="12">
      <c r="B87" s="21" t="s">
        <v>25</v>
      </c>
      <c r="C87" s="74"/>
      <c r="D87" s="74"/>
      <c r="E87" s="74"/>
      <c r="F87" s="74"/>
      <c r="G87" s="113"/>
      <c r="H87" s="302"/>
      <c r="I87" s="21"/>
      <c r="J87" s="76">
        <f>Tabell1[[#This Row],[Plastande
 (0-1)]]*Tabell1[[#This Row],[Totalvekt for produktet
(kg)]]</f>
        <v>0</v>
      </c>
      <c r="K87" s="79"/>
      <c r="L87" s="21" t="s">
        <v>22</v>
      </c>
      <c r="M87" s="76" t="s">
        <v>92</v>
      </c>
      <c r="N87" s="84"/>
      <c r="O87" s="74"/>
      <c r="P87" s="74"/>
      <c r="Q87" s="74"/>
      <c r="R87" s="17"/>
      <c r="S87" s="19"/>
      <c r="T87" s="22">
        <f>IF(OR(L87="Ny fossil",L87="Ny biobasert"),Tabell1[[#This Row],[Plastvekt (kg)]],0)</f>
        <v>0</v>
      </c>
      <c r="U87" s="23">
        <f>IF(OR(L87="Gjenvunnet",L87="Bevart",L87="Ombrukt",L87="Overskudd"),Tabell1[[#This Row],[Plastvekt (kg)]],0)</f>
        <v>0</v>
      </c>
      <c r="V87" s="24">
        <f>IF(OR(Q87="Ja"),Tabell1[[#This Row],[Plastvekt (kg)]],0)</f>
        <v>0</v>
      </c>
      <c r="W87" s="24">
        <f>IF(OR(Q87="Nei"),Tabell1[[#This Row],[Plastvekt (kg)]],0)</f>
        <v>0</v>
      </c>
      <c r="X87" s="24">
        <f>IF(OR(G87="Ja"),Tabell1[[#This Row],[Plastvekt (kg)]],0)</f>
        <v>0</v>
      </c>
      <c r="Y87" s="24">
        <f>IF(OR(G87="Nei"),Tabell1[[#This Row],[Plastvekt (kg)]],0)</f>
        <v>0</v>
      </c>
    </row>
    <row r="88" spans="2:25" ht="12">
      <c r="B88" s="21" t="s">
        <v>25</v>
      </c>
      <c r="C88" s="74"/>
      <c r="D88" s="74"/>
      <c r="E88" s="74"/>
      <c r="F88" s="74"/>
      <c r="G88" s="113"/>
      <c r="H88" s="302"/>
      <c r="I88" s="21"/>
      <c r="J88" s="76">
        <f>Tabell1[[#This Row],[Plastande
 (0-1)]]*Tabell1[[#This Row],[Totalvekt for produktet
(kg)]]</f>
        <v>0</v>
      </c>
      <c r="K88" s="79"/>
      <c r="L88" s="21" t="s">
        <v>22</v>
      </c>
      <c r="M88" s="76" t="s">
        <v>92</v>
      </c>
      <c r="N88" s="84"/>
      <c r="O88" s="74"/>
      <c r="P88" s="74"/>
      <c r="Q88" s="74"/>
      <c r="R88" s="17"/>
      <c r="S88" s="19"/>
      <c r="T88" s="22">
        <f>IF(OR(L88="Ny fossil",L88="Ny biobasert"),Tabell1[[#This Row],[Plastvekt (kg)]],0)</f>
        <v>0</v>
      </c>
      <c r="U88" s="23">
        <f>IF(OR(L88="Gjenvunnet",L88="Bevart",L88="Ombrukt",L88="Overskudd"),Tabell1[[#This Row],[Plastvekt (kg)]],0)</f>
        <v>0</v>
      </c>
      <c r="V88" s="24">
        <f>IF(OR(Q88="Ja"),Tabell1[[#This Row],[Plastvekt (kg)]],0)</f>
        <v>0</v>
      </c>
      <c r="W88" s="24">
        <f>IF(OR(Q88="Nei"),Tabell1[[#This Row],[Plastvekt (kg)]],0)</f>
        <v>0</v>
      </c>
      <c r="X88" s="24">
        <f>IF(OR(G88="Ja"),Tabell1[[#This Row],[Plastvekt (kg)]],0)</f>
        <v>0</v>
      </c>
      <c r="Y88" s="24">
        <f>IF(OR(G88="Nei"),Tabell1[[#This Row],[Plastvekt (kg)]],0)</f>
        <v>0</v>
      </c>
    </row>
    <row r="89" spans="2:25" ht="12">
      <c r="B89" s="21" t="s">
        <v>25</v>
      </c>
      <c r="C89" s="74"/>
      <c r="D89" s="74"/>
      <c r="E89" s="74"/>
      <c r="F89" s="74"/>
      <c r="G89" s="113"/>
      <c r="H89" s="302"/>
      <c r="I89" s="21"/>
      <c r="J89" s="76">
        <f>Tabell1[[#This Row],[Plastande
 (0-1)]]*Tabell1[[#This Row],[Totalvekt for produktet
(kg)]]</f>
        <v>0</v>
      </c>
      <c r="K89" s="79"/>
      <c r="L89" s="21" t="s">
        <v>22</v>
      </c>
      <c r="M89" s="76" t="s">
        <v>92</v>
      </c>
      <c r="N89" s="84"/>
      <c r="O89" s="74"/>
      <c r="P89" s="74"/>
      <c r="Q89" s="74"/>
      <c r="R89" s="17"/>
      <c r="S89" s="19"/>
      <c r="T89" s="22">
        <f>IF(OR(L89="Ny fossil",L89="Ny biobasert"),Tabell1[[#This Row],[Plastvekt (kg)]],0)</f>
        <v>0</v>
      </c>
      <c r="U89" s="23">
        <f>IF(OR(L89="Gjenvunnet",L89="Bevart",L89="Ombrukt",L89="Overskudd"),Tabell1[[#This Row],[Plastvekt (kg)]],0)</f>
        <v>0</v>
      </c>
      <c r="V89" s="24">
        <f>IF(OR(Q89="Ja"),Tabell1[[#This Row],[Plastvekt (kg)]],0)</f>
        <v>0</v>
      </c>
      <c r="W89" s="24">
        <f>IF(OR(Q89="Nei"),Tabell1[[#This Row],[Plastvekt (kg)]],0)</f>
        <v>0</v>
      </c>
      <c r="X89" s="24">
        <f>IF(OR(G89="Ja"),Tabell1[[#This Row],[Plastvekt (kg)]],0)</f>
        <v>0</v>
      </c>
      <c r="Y89" s="24">
        <f>IF(OR(G89="Nei"),Tabell1[[#This Row],[Plastvekt (kg)]],0)</f>
        <v>0</v>
      </c>
    </row>
    <row r="90" spans="2:25" ht="12">
      <c r="B90" s="21" t="s">
        <v>25</v>
      </c>
      <c r="C90" s="74"/>
      <c r="D90" s="74"/>
      <c r="E90" s="74"/>
      <c r="F90" s="74"/>
      <c r="G90" s="113"/>
      <c r="H90" s="302"/>
      <c r="I90" s="21"/>
      <c r="J90" s="76">
        <f>Tabell1[[#This Row],[Plastande
 (0-1)]]*Tabell1[[#This Row],[Totalvekt for produktet
(kg)]]</f>
        <v>0</v>
      </c>
      <c r="K90" s="79"/>
      <c r="L90" s="21" t="s">
        <v>22</v>
      </c>
      <c r="M90" s="76" t="s">
        <v>92</v>
      </c>
      <c r="N90" s="84"/>
      <c r="O90" s="74"/>
      <c r="P90" s="74"/>
      <c r="Q90" s="74"/>
      <c r="R90" s="17"/>
      <c r="S90" s="19"/>
      <c r="T90" s="22">
        <f>IF(OR(L90="Ny fossil",L90="Ny biobasert"),Tabell1[[#This Row],[Plastvekt (kg)]],0)</f>
        <v>0</v>
      </c>
      <c r="U90" s="23">
        <f>IF(OR(L90="Gjenvunnet",L90="Bevart",L90="Ombrukt",L90="Overskudd"),Tabell1[[#This Row],[Plastvekt (kg)]],0)</f>
        <v>0</v>
      </c>
      <c r="V90" s="24">
        <f>IF(OR(Q90="Ja"),Tabell1[[#This Row],[Plastvekt (kg)]],0)</f>
        <v>0</v>
      </c>
      <c r="W90" s="24">
        <f>IF(OR(Q90="Nei"),Tabell1[[#This Row],[Plastvekt (kg)]],0)</f>
        <v>0</v>
      </c>
      <c r="X90" s="24">
        <f>IF(OR(G90="Ja"),Tabell1[[#This Row],[Plastvekt (kg)]],0)</f>
        <v>0</v>
      </c>
      <c r="Y90" s="24">
        <f>IF(OR(G90="Nei"),Tabell1[[#This Row],[Plastvekt (kg)]],0)</f>
        <v>0</v>
      </c>
    </row>
    <row r="91" spans="2:25" ht="12">
      <c r="B91" s="21" t="s">
        <v>25</v>
      </c>
      <c r="C91" s="74"/>
      <c r="D91" s="74"/>
      <c r="E91" s="74"/>
      <c r="F91" s="74"/>
      <c r="G91" s="113"/>
      <c r="H91" s="302"/>
      <c r="I91" s="21"/>
      <c r="J91" s="76">
        <f>Tabell1[[#This Row],[Plastande
 (0-1)]]*Tabell1[[#This Row],[Totalvekt for produktet
(kg)]]</f>
        <v>0</v>
      </c>
      <c r="K91" s="79"/>
      <c r="L91" s="21" t="s">
        <v>22</v>
      </c>
      <c r="M91" s="76" t="s">
        <v>92</v>
      </c>
      <c r="N91" s="84"/>
      <c r="O91" s="74"/>
      <c r="P91" s="74"/>
      <c r="Q91" s="74"/>
      <c r="R91" s="17"/>
      <c r="S91" s="19"/>
      <c r="T91" s="22">
        <f>IF(OR(L91="Ny fossil",L91="Ny biobasert"),Tabell1[[#This Row],[Plastvekt (kg)]],0)</f>
        <v>0</v>
      </c>
      <c r="U91" s="23">
        <f>IF(OR(L91="Gjenvunnet",L91="Bevart",L91="Ombrukt",L91="Overskudd"),Tabell1[[#This Row],[Plastvekt (kg)]],0)</f>
        <v>0</v>
      </c>
      <c r="V91" s="24">
        <f>IF(OR(Q91="Ja"),Tabell1[[#This Row],[Plastvekt (kg)]],0)</f>
        <v>0</v>
      </c>
      <c r="W91" s="24">
        <f>IF(OR(Q91="Nei"),Tabell1[[#This Row],[Plastvekt (kg)]],0)</f>
        <v>0</v>
      </c>
      <c r="X91" s="24">
        <f>IF(OR(G91="Ja"),Tabell1[[#This Row],[Plastvekt (kg)]],0)</f>
        <v>0</v>
      </c>
      <c r="Y91" s="24">
        <f>IF(OR(G91="Nei"),Tabell1[[#This Row],[Plastvekt (kg)]],0)</f>
        <v>0</v>
      </c>
    </row>
    <row r="92" spans="2:25" ht="12">
      <c r="B92" s="21" t="s">
        <v>25</v>
      </c>
      <c r="C92" s="74"/>
      <c r="D92" s="74"/>
      <c r="E92" s="74"/>
      <c r="F92" s="74"/>
      <c r="G92" s="113"/>
      <c r="H92" s="302"/>
      <c r="I92" s="21"/>
      <c r="J92" s="76">
        <f>Tabell1[[#This Row],[Plastande
 (0-1)]]*Tabell1[[#This Row],[Totalvekt for produktet
(kg)]]</f>
        <v>0</v>
      </c>
      <c r="K92" s="79"/>
      <c r="L92" s="21" t="s">
        <v>22</v>
      </c>
      <c r="M92" s="76" t="s">
        <v>92</v>
      </c>
      <c r="N92" s="84"/>
      <c r="O92" s="74"/>
      <c r="P92" s="74"/>
      <c r="Q92" s="74"/>
      <c r="R92" s="17"/>
      <c r="S92" s="19"/>
      <c r="T92" s="22">
        <f>IF(OR(L92="Ny fossil",L92="Ny biobasert"),Tabell1[[#This Row],[Plastvekt (kg)]],0)</f>
        <v>0</v>
      </c>
      <c r="U92" s="23">
        <f>IF(OR(L92="Gjenvunnet",L92="Bevart",L92="Ombrukt",L92="Overskudd"),Tabell1[[#This Row],[Plastvekt (kg)]],0)</f>
        <v>0</v>
      </c>
      <c r="V92" s="24">
        <f>IF(OR(Q92="Ja"),Tabell1[[#This Row],[Plastvekt (kg)]],0)</f>
        <v>0</v>
      </c>
      <c r="W92" s="24">
        <f>IF(OR(Q92="Nei"),Tabell1[[#This Row],[Plastvekt (kg)]],0)</f>
        <v>0</v>
      </c>
      <c r="X92" s="24">
        <f>IF(OR(G92="Ja"),Tabell1[[#This Row],[Plastvekt (kg)]],0)</f>
        <v>0</v>
      </c>
      <c r="Y92" s="24">
        <f>IF(OR(G92="Nei"),Tabell1[[#This Row],[Plastvekt (kg)]],0)</f>
        <v>0</v>
      </c>
    </row>
    <row r="93" spans="2:25" ht="12">
      <c r="B93" s="21" t="s">
        <v>25</v>
      </c>
      <c r="C93" s="74"/>
      <c r="D93" s="74"/>
      <c r="E93" s="74"/>
      <c r="F93" s="74"/>
      <c r="G93" s="113"/>
      <c r="H93" s="302"/>
      <c r="I93" s="21"/>
      <c r="J93" s="76">
        <f>Tabell1[[#This Row],[Plastande
 (0-1)]]*Tabell1[[#This Row],[Totalvekt for produktet
(kg)]]</f>
        <v>0</v>
      </c>
      <c r="K93" s="79"/>
      <c r="L93" s="21" t="s">
        <v>22</v>
      </c>
      <c r="M93" s="76" t="s">
        <v>92</v>
      </c>
      <c r="N93" s="84"/>
      <c r="O93" s="74"/>
      <c r="P93" s="74"/>
      <c r="Q93" s="74"/>
      <c r="R93" s="17"/>
      <c r="S93" s="19"/>
      <c r="T93" s="22">
        <f>IF(OR(L93="Ny fossil",L93="Ny biobasert"),Tabell1[[#This Row],[Plastvekt (kg)]],0)</f>
        <v>0</v>
      </c>
      <c r="U93" s="23">
        <f>IF(OR(L93="Gjenvunnet",L93="Bevart",L93="Ombrukt",L93="Overskudd"),Tabell1[[#This Row],[Plastvekt (kg)]],0)</f>
        <v>0</v>
      </c>
      <c r="V93" s="24">
        <f>IF(OR(Q93="Ja"),Tabell1[[#This Row],[Plastvekt (kg)]],0)</f>
        <v>0</v>
      </c>
      <c r="W93" s="24">
        <f>IF(OR(Q93="Nei"),Tabell1[[#This Row],[Plastvekt (kg)]],0)</f>
        <v>0</v>
      </c>
      <c r="X93" s="24">
        <f>IF(OR(G93="Ja"),Tabell1[[#This Row],[Plastvekt (kg)]],0)</f>
        <v>0</v>
      </c>
      <c r="Y93" s="24">
        <f>IF(OR(G93="Nei"),Tabell1[[#This Row],[Plastvekt (kg)]],0)</f>
        <v>0</v>
      </c>
    </row>
    <row r="94" spans="2:25" ht="12">
      <c r="B94" s="21" t="s">
        <v>25</v>
      </c>
      <c r="C94" s="74"/>
      <c r="D94" s="74"/>
      <c r="E94" s="74"/>
      <c r="F94" s="74"/>
      <c r="G94" s="113"/>
      <c r="H94" s="302"/>
      <c r="I94" s="21"/>
      <c r="J94" s="76">
        <f>Tabell1[[#This Row],[Plastande
 (0-1)]]*Tabell1[[#This Row],[Totalvekt for produktet
(kg)]]</f>
        <v>0</v>
      </c>
      <c r="K94" s="79"/>
      <c r="L94" s="21" t="s">
        <v>22</v>
      </c>
      <c r="M94" s="76" t="s">
        <v>92</v>
      </c>
      <c r="N94" s="84"/>
      <c r="O94" s="74"/>
      <c r="P94" s="74"/>
      <c r="Q94" s="74"/>
      <c r="R94" s="17"/>
      <c r="S94" s="19"/>
      <c r="T94" s="22">
        <f>IF(OR(L94="Ny fossil",L94="Ny biobasert"),Tabell1[[#This Row],[Plastvekt (kg)]],0)</f>
        <v>0</v>
      </c>
      <c r="U94" s="23">
        <f>IF(OR(L94="Gjenvunnet",L94="Bevart",L94="Ombrukt",L94="Overskudd"),Tabell1[[#This Row],[Plastvekt (kg)]],0)</f>
        <v>0</v>
      </c>
      <c r="V94" s="24">
        <f>IF(OR(Q94="Ja"),Tabell1[[#This Row],[Plastvekt (kg)]],0)</f>
        <v>0</v>
      </c>
      <c r="W94" s="24">
        <f>IF(OR(Q94="Nei"),Tabell1[[#This Row],[Plastvekt (kg)]],0)</f>
        <v>0</v>
      </c>
      <c r="X94" s="24">
        <f>IF(OR(G94="Ja"),Tabell1[[#This Row],[Plastvekt (kg)]],0)</f>
        <v>0</v>
      </c>
      <c r="Y94" s="24">
        <f>IF(OR(G94="Nei"),Tabell1[[#This Row],[Plastvekt (kg)]],0)</f>
        <v>0</v>
      </c>
    </row>
    <row r="95" spans="2:25" ht="12">
      <c r="B95" s="21" t="s">
        <v>25</v>
      </c>
      <c r="C95" s="74"/>
      <c r="D95" s="74"/>
      <c r="E95" s="74"/>
      <c r="F95" s="74"/>
      <c r="G95" s="113"/>
      <c r="H95" s="302"/>
      <c r="I95" s="21"/>
      <c r="J95" s="76">
        <f>Tabell1[[#This Row],[Plastande
 (0-1)]]*Tabell1[[#This Row],[Totalvekt for produktet
(kg)]]</f>
        <v>0</v>
      </c>
      <c r="K95" s="79"/>
      <c r="L95" s="21" t="s">
        <v>22</v>
      </c>
      <c r="M95" s="76" t="s">
        <v>92</v>
      </c>
      <c r="N95" s="84"/>
      <c r="O95" s="74"/>
      <c r="P95" s="74"/>
      <c r="Q95" s="74"/>
      <c r="R95" s="17"/>
      <c r="S95" s="19"/>
      <c r="T95" s="22">
        <f>IF(OR(L95="Ny fossil",L95="Ny biobasert"),Tabell1[[#This Row],[Plastvekt (kg)]],0)</f>
        <v>0</v>
      </c>
      <c r="U95" s="23">
        <f>IF(OR(L95="Gjenvunnet",L95="Bevart",L95="Ombrukt",L95="Overskudd"),Tabell1[[#This Row],[Plastvekt (kg)]],0)</f>
        <v>0</v>
      </c>
      <c r="V95" s="24">
        <f>IF(OR(Q95="Ja"),Tabell1[[#This Row],[Plastvekt (kg)]],0)</f>
        <v>0</v>
      </c>
      <c r="W95" s="24">
        <f>IF(OR(Q95="Nei"),Tabell1[[#This Row],[Plastvekt (kg)]],0)</f>
        <v>0</v>
      </c>
      <c r="X95" s="24">
        <f>IF(OR(G95="Ja"),Tabell1[[#This Row],[Plastvekt (kg)]],0)</f>
        <v>0</v>
      </c>
      <c r="Y95" s="24">
        <f>IF(OR(G95="Nei"),Tabell1[[#This Row],[Plastvekt (kg)]],0)</f>
        <v>0</v>
      </c>
    </row>
    <row r="96" spans="2:25" ht="12">
      <c r="B96" s="21" t="s">
        <v>25</v>
      </c>
      <c r="C96" s="74"/>
      <c r="D96" s="74"/>
      <c r="E96" s="74"/>
      <c r="F96" s="74"/>
      <c r="G96" s="113"/>
      <c r="H96" s="302"/>
      <c r="I96" s="21"/>
      <c r="J96" s="76">
        <f>Tabell1[[#This Row],[Plastande
 (0-1)]]*Tabell1[[#This Row],[Totalvekt for produktet
(kg)]]</f>
        <v>0</v>
      </c>
      <c r="K96" s="79"/>
      <c r="L96" s="21" t="s">
        <v>22</v>
      </c>
      <c r="M96" s="76" t="s">
        <v>92</v>
      </c>
      <c r="N96" s="84"/>
      <c r="O96" s="74"/>
      <c r="P96" s="74"/>
      <c r="Q96" s="74"/>
      <c r="R96" s="17"/>
      <c r="S96" s="19"/>
      <c r="T96" s="22">
        <f>IF(OR(L96="Ny fossil",L96="Ny biobasert"),Tabell1[[#This Row],[Plastvekt (kg)]],0)</f>
        <v>0</v>
      </c>
      <c r="U96" s="23">
        <f>IF(OR(L96="Gjenvunnet",L96="Bevart",L96="Ombrukt",L96="Overskudd"),Tabell1[[#This Row],[Plastvekt (kg)]],0)</f>
        <v>0</v>
      </c>
      <c r="V96" s="24">
        <f>IF(OR(Q96="Ja"),Tabell1[[#This Row],[Plastvekt (kg)]],0)</f>
        <v>0</v>
      </c>
      <c r="W96" s="24">
        <f>IF(OR(Q96="Nei"),Tabell1[[#This Row],[Plastvekt (kg)]],0)</f>
        <v>0</v>
      </c>
      <c r="X96" s="24">
        <f>IF(OR(G96="Ja"),Tabell1[[#This Row],[Plastvekt (kg)]],0)</f>
        <v>0</v>
      </c>
      <c r="Y96" s="24">
        <f>IF(OR(G96="Nei"),Tabell1[[#This Row],[Plastvekt (kg)]],0)</f>
        <v>0</v>
      </c>
    </row>
    <row r="97" spans="2:25" ht="12">
      <c r="B97" s="21" t="s">
        <v>25</v>
      </c>
      <c r="C97" s="74"/>
      <c r="D97" s="74"/>
      <c r="E97" s="74"/>
      <c r="F97" s="74"/>
      <c r="G97" s="113"/>
      <c r="H97" s="302"/>
      <c r="I97" s="21"/>
      <c r="J97" s="76">
        <f>Tabell1[[#This Row],[Plastande
 (0-1)]]*Tabell1[[#This Row],[Totalvekt for produktet
(kg)]]</f>
        <v>0</v>
      </c>
      <c r="K97" s="79"/>
      <c r="L97" s="21" t="s">
        <v>22</v>
      </c>
      <c r="M97" s="76" t="s">
        <v>92</v>
      </c>
      <c r="N97" s="84"/>
      <c r="O97" s="74"/>
      <c r="P97" s="74"/>
      <c r="Q97" s="74"/>
      <c r="R97" s="17"/>
      <c r="S97" s="19"/>
      <c r="T97" s="22">
        <f>IF(OR(L97="Ny fossil",L97="Ny biobasert"),Tabell1[[#This Row],[Plastvekt (kg)]],0)</f>
        <v>0</v>
      </c>
      <c r="U97" s="23">
        <f>IF(OR(L97="Gjenvunnet",L97="Bevart",L97="Ombrukt",L97="Overskudd"),Tabell1[[#This Row],[Plastvekt (kg)]],0)</f>
        <v>0</v>
      </c>
      <c r="V97" s="24">
        <f>IF(OR(Q97="Ja"),Tabell1[[#This Row],[Plastvekt (kg)]],0)</f>
        <v>0</v>
      </c>
      <c r="W97" s="24">
        <f>IF(OR(Q97="Nei"),Tabell1[[#This Row],[Plastvekt (kg)]],0)</f>
        <v>0</v>
      </c>
      <c r="X97" s="24">
        <f>IF(OR(G97="Ja"),Tabell1[[#This Row],[Plastvekt (kg)]],0)</f>
        <v>0</v>
      </c>
      <c r="Y97" s="24">
        <f>IF(OR(G97="Nei"),Tabell1[[#This Row],[Plastvekt (kg)]],0)</f>
        <v>0</v>
      </c>
    </row>
    <row r="98" spans="2:25" ht="12">
      <c r="B98" s="21" t="s">
        <v>25</v>
      </c>
      <c r="C98" s="74"/>
      <c r="D98" s="74"/>
      <c r="E98" s="74"/>
      <c r="F98" s="74"/>
      <c r="G98" s="113"/>
      <c r="H98" s="302"/>
      <c r="I98" s="21"/>
      <c r="J98" s="76">
        <f>Tabell1[[#This Row],[Plastande
 (0-1)]]*Tabell1[[#This Row],[Totalvekt for produktet
(kg)]]</f>
        <v>0</v>
      </c>
      <c r="K98" s="79"/>
      <c r="L98" s="21" t="s">
        <v>22</v>
      </c>
      <c r="M98" s="76" t="s">
        <v>92</v>
      </c>
      <c r="N98" s="84"/>
      <c r="O98" s="74"/>
      <c r="P98" s="74"/>
      <c r="Q98" s="74"/>
      <c r="R98" s="17"/>
      <c r="S98" s="19"/>
      <c r="T98" s="22">
        <f>IF(OR(L98="Ny fossil",L98="Ny biobasert"),Tabell1[[#This Row],[Plastvekt (kg)]],0)</f>
        <v>0</v>
      </c>
      <c r="U98" s="23">
        <f>IF(OR(L98="Gjenvunnet",L98="Bevart",L98="Ombrukt",L98="Overskudd"),Tabell1[[#This Row],[Plastvekt (kg)]],0)</f>
        <v>0</v>
      </c>
      <c r="V98" s="24">
        <f>IF(OR(Q98="Ja"),Tabell1[[#This Row],[Plastvekt (kg)]],0)</f>
        <v>0</v>
      </c>
      <c r="W98" s="24">
        <f>IF(OR(Q98="Nei"),Tabell1[[#This Row],[Plastvekt (kg)]],0)</f>
        <v>0</v>
      </c>
      <c r="X98" s="24">
        <f>IF(OR(G98="Ja"),Tabell1[[#This Row],[Plastvekt (kg)]],0)</f>
        <v>0</v>
      </c>
      <c r="Y98" s="24">
        <f>IF(OR(G98="Nei"),Tabell1[[#This Row],[Plastvekt (kg)]],0)</f>
        <v>0</v>
      </c>
    </row>
    <row r="99" spans="2:25" ht="12">
      <c r="B99" s="21" t="s">
        <v>25</v>
      </c>
      <c r="C99" s="74"/>
      <c r="D99" s="74"/>
      <c r="E99" s="74"/>
      <c r="F99" s="74"/>
      <c r="G99" s="113"/>
      <c r="H99" s="302"/>
      <c r="I99" s="21"/>
      <c r="J99" s="76">
        <f>Tabell1[[#This Row],[Plastande
 (0-1)]]*Tabell1[[#This Row],[Totalvekt for produktet
(kg)]]</f>
        <v>0</v>
      </c>
      <c r="K99" s="79"/>
      <c r="L99" s="21" t="s">
        <v>22</v>
      </c>
      <c r="M99" s="76" t="s">
        <v>92</v>
      </c>
      <c r="N99" s="84"/>
      <c r="O99" s="74"/>
      <c r="P99" s="74"/>
      <c r="Q99" s="74"/>
      <c r="R99" s="17"/>
      <c r="S99" s="19"/>
      <c r="T99" s="22">
        <f>IF(OR(L99="Ny fossil",L99="Ny biobasert"),Tabell1[[#This Row],[Plastvekt (kg)]],0)</f>
        <v>0</v>
      </c>
      <c r="U99" s="23">
        <f>IF(OR(L99="Gjenvunnet",L99="Bevart",L99="Ombrukt",L99="Overskudd"),Tabell1[[#This Row],[Plastvekt (kg)]],0)</f>
        <v>0</v>
      </c>
      <c r="V99" s="24">
        <f>IF(OR(Q99="Ja"),Tabell1[[#This Row],[Plastvekt (kg)]],0)</f>
        <v>0</v>
      </c>
      <c r="W99" s="24">
        <f>IF(OR(Q99="Nei"),Tabell1[[#This Row],[Plastvekt (kg)]],0)</f>
        <v>0</v>
      </c>
      <c r="X99" s="24">
        <f>IF(OR(G99="Ja"),Tabell1[[#This Row],[Plastvekt (kg)]],0)</f>
        <v>0</v>
      </c>
      <c r="Y99" s="24">
        <f>IF(OR(G99="Nei"),Tabell1[[#This Row],[Plastvekt (kg)]],0)</f>
        <v>0</v>
      </c>
    </row>
    <row r="100" spans="2:25" ht="12">
      <c r="B100" s="21" t="s">
        <v>25</v>
      </c>
      <c r="C100" s="74"/>
      <c r="D100" s="74"/>
      <c r="E100" s="74"/>
      <c r="F100" s="74"/>
      <c r="G100" s="113"/>
      <c r="H100" s="302"/>
      <c r="I100" s="21"/>
      <c r="J100" s="76">
        <f>Tabell1[[#This Row],[Plastande
 (0-1)]]*Tabell1[[#This Row],[Totalvekt for produktet
(kg)]]</f>
        <v>0</v>
      </c>
      <c r="K100" s="79"/>
      <c r="L100" s="21" t="s">
        <v>22</v>
      </c>
      <c r="M100" s="76" t="s">
        <v>92</v>
      </c>
      <c r="N100" s="84"/>
      <c r="O100" s="74"/>
      <c r="P100" s="74"/>
      <c r="Q100" s="74"/>
      <c r="R100" s="17"/>
      <c r="S100" s="19"/>
      <c r="T100" s="22">
        <f>IF(OR(L100="Ny fossil",L100="Ny biobasert"),Tabell1[[#This Row],[Plastvekt (kg)]],0)</f>
        <v>0</v>
      </c>
      <c r="U100" s="23">
        <f>IF(OR(L100="Gjenvunnet",L100="Bevart",L100="Ombrukt",L100="Overskudd"),Tabell1[[#This Row],[Plastvekt (kg)]],0)</f>
        <v>0</v>
      </c>
      <c r="V100" s="24">
        <f>IF(OR(Q100="Ja"),Tabell1[[#This Row],[Plastvekt (kg)]],0)</f>
        <v>0</v>
      </c>
      <c r="W100" s="24">
        <f>IF(OR(Q100="Nei"),Tabell1[[#This Row],[Plastvekt (kg)]],0)</f>
        <v>0</v>
      </c>
      <c r="X100" s="24">
        <f>IF(OR(G100="Ja"),Tabell1[[#This Row],[Plastvekt (kg)]],0)</f>
        <v>0</v>
      </c>
      <c r="Y100" s="24">
        <f>IF(OR(G100="Nei"),Tabell1[[#This Row],[Plastvekt (kg)]],0)</f>
        <v>0</v>
      </c>
    </row>
    <row r="101" spans="2:25" ht="12">
      <c r="B101" s="21" t="s">
        <v>25</v>
      </c>
      <c r="C101" s="74"/>
      <c r="D101" s="74"/>
      <c r="E101" s="74"/>
      <c r="F101" s="74"/>
      <c r="G101" s="113"/>
      <c r="H101" s="302"/>
      <c r="I101" s="21"/>
      <c r="J101" s="76">
        <f>Tabell1[[#This Row],[Plastande
 (0-1)]]*Tabell1[[#This Row],[Totalvekt for produktet
(kg)]]</f>
        <v>0</v>
      </c>
      <c r="K101" s="79"/>
      <c r="L101" s="21" t="s">
        <v>22</v>
      </c>
      <c r="M101" s="76" t="s">
        <v>92</v>
      </c>
      <c r="N101" s="84"/>
      <c r="O101" s="74"/>
      <c r="P101" s="74"/>
      <c r="Q101" s="74"/>
      <c r="R101" s="17"/>
      <c r="S101" s="19"/>
      <c r="T101" s="22">
        <f>IF(OR(L101="Ny fossil",L101="Ny biobasert"),Tabell1[[#This Row],[Plastvekt (kg)]],0)</f>
        <v>0</v>
      </c>
      <c r="U101" s="23">
        <f>IF(OR(L101="Gjenvunnet",L101="Bevart",L101="Ombrukt",L101="Overskudd"),Tabell1[[#This Row],[Plastvekt (kg)]],0)</f>
        <v>0</v>
      </c>
      <c r="V101" s="24">
        <f>IF(OR(Q101="Ja"),Tabell1[[#This Row],[Plastvekt (kg)]],0)</f>
        <v>0</v>
      </c>
      <c r="W101" s="24">
        <f>IF(OR(Q101="Nei"),Tabell1[[#This Row],[Plastvekt (kg)]],0)</f>
        <v>0</v>
      </c>
      <c r="X101" s="24">
        <f>IF(OR(G101="Ja"),Tabell1[[#This Row],[Plastvekt (kg)]],0)</f>
        <v>0</v>
      </c>
      <c r="Y101" s="24">
        <f>IF(OR(G101="Nei"),Tabell1[[#This Row],[Plastvekt (kg)]],0)</f>
        <v>0</v>
      </c>
    </row>
    <row r="102" spans="2:25" ht="12">
      <c r="B102" s="21" t="s">
        <v>25</v>
      </c>
      <c r="C102" s="74"/>
      <c r="D102" s="74"/>
      <c r="E102" s="74"/>
      <c r="F102" s="74"/>
      <c r="G102" s="113"/>
      <c r="H102" s="302"/>
      <c r="I102" s="21"/>
      <c r="J102" s="76">
        <f>Tabell1[[#This Row],[Plastande
 (0-1)]]*Tabell1[[#This Row],[Totalvekt for produktet
(kg)]]</f>
        <v>0</v>
      </c>
      <c r="K102" s="79"/>
      <c r="L102" s="21" t="s">
        <v>22</v>
      </c>
      <c r="M102" s="76" t="s">
        <v>92</v>
      </c>
      <c r="N102" s="84"/>
      <c r="O102" s="74"/>
      <c r="P102" s="74"/>
      <c r="Q102" s="74"/>
      <c r="R102" s="17"/>
      <c r="S102" s="19"/>
      <c r="T102" s="22">
        <f>IF(OR(L102="Ny fossil",L102="Ny biobasert"),Tabell1[[#This Row],[Plastvekt (kg)]],0)</f>
        <v>0</v>
      </c>
      <c r="U102" s="23">
        <f>IF(OR(L102="Gjenvunnet",L102="Bevart",L102="Ombrukt",L102="Overskudd"),Tabell1[[#This Row],[Plastvekt (kg)]],0)</f>
        <v>0</v>
      </c>
      <c r="V102" s="24">
        <f>IF(OR(Q102="Ja"),Tabell1[[#This Row],[Plastvekt (kg)]],0)</f>
        <v>0</v>
      </c>
      <c r="W102" s="24">
        <f>IF(OR(Q102="Nei"),Tabell1[[#This Row],[Plastvekt (kg)]],0)</f>
        <v>0</v>
      </c>
      <c r="X102" s="24">
        <f>IF(OR(G102="Ja"),Tabell1[[#This Row],[Plastvekt (kg)]],0)</f>
        <v>0</v>
      </c>
      <c r="Y102" s="24">
        <f>IF(OR(G102="Nei"),Tabell1[[#This Row],[Plastvekt (kg)]],0)</f>
        <v>0</v>
      </c>
    </row>
    <row r="103" spans="2:25" ht="12">
      <c r="B103" s="21" t="s">
        <v>25</v>
      </c>
      <c r="C103" s="74"/>
      <c r="D103" s="74"/>
      <c r="E103" s="74"/>
      <c r="F103" s="74"/>
      <c r="G103" s="113"/>
      <c r="H103" s="302"/>
      <c r="I103" s="21"/>
      <c r="J103" s="76">
        <f>Tabell1[[#This Row],[Plastande
 (0-1)]]*Tabell1[[#This Row],[Totalvekt for produktet
(kg)]]</f>
        <v>0</v>
      </c>
      <c r="K103" s="79"/>
      <c r="L103" s="21" t="s">
        <v>22</v>
      </c>
      <c r="M103" s="76" t="s">
        <v>92</v>
      </c>
      <c r="N103" s="84"/>
      <c r="O103" s="74"/>
      <c r="P103" s="74"/>
      <c r="Q103" s="74"/>
      <c r="R103" s="17"/>
      <c r="S103" s="19"/>
      <c r="T103" s="22">
        <f>IF(OR(L103="Ny fossil",L103="Ny biobasert"),Tabell1[[#This Row],[Plastvekt (kg)]],0)</f>
        <v>0</v>
      </c>
      <c r="U103" s="23">
        <f>IF(OR(L103="Gjenvunnet",L103="Bevart",L103="Ombrukt",L103="Overskudd"),Tabell1[[#This Row],[Plastvekt (kg)]],0)</f>
        <v>0</v>
      </c>
      <c r="V103" s="24">
        <f>IF(OR(Q103="Ja"),Tabell1[[#This Row],[Plastvekt (kg)]],0)</f>
        <v>0</v>
      </c>
      <c r="W103" s="24">
        <f>IF(OR(Q103="Nei"),Tabell1[[#This Row],[Plastvekt (kg)]],0)</f>
        <v>0</v>
      </c>
      <c r="X103" s="24">
        <f>IF(OR(G103="Ja"),Tabell1[[#This Row],[Plastvekt (kg)]],0)</f>
        <v>0</v>
      </c>
      <c r="Y103" s="24">
        <f>IF(OR(G103="Nei"),Tabell1[[#This Row],[Plastvekt (kg)]],0)</f>
        <v>0</v>
      </c>
    </row>
    <row r="104" spans="2:25" ht="12">
      <c r="B104" s="21" t="s">
        <v>25</v>
      </c>
      <c r="C104" s="74"/>
      <c r="D104" s="74"/>
      <c r="E104" s="74"/>
      <c r="F104" s="74"/>
      <c r="G104" s="113"/>
      <c r="H104" s="302"/>
      <c r="I104" s="21"/>
      <c r="J104" s="76">
        <f>Tabell1[[#This Row],[Plastande
 (0-1)]]*Tabell1[[#This Row],[Totalvekt for produktet
(kg)]]</f>
        <v>0</v>
      </c>
      <c r="K104" s="79"/>
      <c r="L104" s="21" t="s">
        <v>22</v>
      </c>
      <c r="M104" s="76" t="s">
        <v>92</v>
      </c>
      <c r="N104" s="84"/>
      <c r="O104" s="74"/>
      <c r="P104" s="74"/>
      <c r="Q104" s="74"/>
      <c r="R104" s="17"/>
      <c r="S104" s="19"/>
      <c r="T104" s="22">
        <f>IF(OR(L104="Ny fossil",L104="Ny biobasert"),Tabell1[[#This Row],[Plastvekt (kg)]],0)</f>
        <v>0</v>
      </c>
      <c r="U104" s="23">
        <f>IF(OR(L104="Gjenvunnet",L104="Bevart",L104="Ombrukt",L104="Overskudd"),Tabell1[[#This Row],[Plastvekt (kg)]],0)</f>
        <v>0</v>
      </c>
      <c r="V104" s="24">
        <f>IF(OR(Q104="Ja"),Tabell1[[#This Row],[Plastvekt (kg)]],0)</f>
        <v>0</v>
      </c>
      <c r="W104" s="24">
        <f>IF(OR(Q104="Nei"),Tabell1[[#This Row],[Plastvekt (kg)]],0)</f>
        <v>0</v>
      </c>
      <c r="X104" s="24">
        <f>IF(OR(G104="Ja"),Tabell1[[#This Row],[Plastvekt (kg)]],0)</f>
        <v>0</v>
      </c>
      <c r="Y104" s="24">
        <f>IF(OR(G104="Nei"),Tabell1[[#This Row],[Plastvekt (kg)]],0)</f>
        <v>0</v>
      </c>
    </row>
    <row r="105" spans="2:25" ht="12">
      <c r="B105" s="21" t="s">
        <v>25</v>
      </c>
      <c r="C105" s="74"/>
      <c r="D105" s="74"/>
      <c r="E105" s="74"/>
      <c r="F105" s="74"/>
      <c r="G105" s="113"/>
      <c r="H105" s="302"/>
      <c r="I105" s="21"/>
      <c r="J105" s="76">
        <f>Tabell1[[#This Row],[Plastande
 (0-1)]]*Tabell1[[#This Row],[Totalvekt for produktet
(kg)]]</f>
        <v>0</v>
      </c>
      <c r="K105" s="79"/>
      <c r="L105" s="21" t="s">
        <v>22</v>
      </c>
      <c r="M105" s="76" t="s">
        <v>92</v>
      </c>
      <c r="N105" s="84"/>
      <c r="O105" s="74"/>
      <c r="P105" s="74"/>
      <c r="Q105" s="74"/>
      <c r="R105" s="17"/>
      <c r="S105" s="19"/>
      <c r="T105" s="22">
        <f>IF(OR(L105="Ny fossil",L105="Ny biobasert"),Tabell1[[#This Row],[Plastvekt (kg)]],0)</f>
        <v>0</v>
      </c>
      <c r="U105" s="23">
        <f>IF(OR(L105="Gjenvunnet",L105="Bevart",L105="Ombrukt",L105="Overskudd"),Tabell1[[#This Row],[Plastvekt (kg)]],0)</f>
        <v>0</v>
      </c>
      <c r="V105" s="24">
        <f>IF(OR(Q105="Ja"),Tabell1[[#This Row],[Plastvekt (kg)]],0)</f>
        <v>0</v>
      </c>
      <c r="W105" s="24">
        <f>IF(OR(Q105="Nei"),Tabell1[[#This Row],[Plastvekt (kg)]],0)</f>
        <v>0</v>
      </c>
      <c r="X105" s="24">
        <f>IF(OR(G105="Ja"),Tabell1[[#This Row],[Plastvekt (kg)]],0)</f>
        <v>0</v>
      </c>
      <c r="Y105" s="24">
        <f>IF(OR(G105="Nei"),Tabell1[[#This Row],[Plastvekt (kg)]],0)</f>
        <v>0</v>
      </c>
    </row>
    <row r="106" spans="2:25" ht="12">
      <c r="B106" s="21" t="s">
        <v>25</v>
      </c>
      <c r="C106" s="74"/>
      <c r="D106" s="74"/>
      <c r="E106" s="74"/>
      <c r="F106" s="74"/>
      <c r="G106" s="113"/>
      <c r="H106" s="302"/>
      <c r="I106" s="21"/>
      <c r="J106" s="76">
        <f>Tabell1[[#This Row],[Plastande
 (0-1)]]*Tabell1[[#This Row],[Totalvekt for produktet
(kg)]]</f>
        <v>0</v>
      </c>
      <c r="K106" s="79"/>
      <c r="L106" s="21" t="s">
        <v>22</v>
      </c>
      <c r="M106" s="76" t="s">
        <v>92</v>
      </c>
      <c r="N106" s="84"/>
      <c r="O106" s="74"/>
      <c r="P106" s="74"/>
      <c r="Q106" s="74"/>
      <c r="R106" s="17"/>
      <c r="S106" s="19"/>
      <c r="T106" s="22">
        <f>IF(OR(L106="Ny fossil",L106="Ny biobasert"),Tabell1[[#This Row],[Plastvekt (kg)]],0)</f>
        <v>0</v>
      </c>
      <c r="U106" s="23">
        <f>IF(OR(L106="Gjenvunnet",L106="Bevart",L106="Ombrukt",L106="Overskudd"),Tabell1[[#This Row],[Plastvekt (kg)]],0)</f>
        <v>0</v>
      </c>
      <c r="V106" s="24">
        <f>IF(OR(Q106="Ja"),Tabell1[[#This Row],[Plastvekt (kg)]],0)</f>
        <v>0</v>
      </c>
      <c r="W106" s="24">
        <f>IF(OR(Q106="Nei"),Tabell1[[#This Row],[Plastvekt (kg)]],0)</f>
        <v>0</v>
      </c>
      <c r="X106" s="24">
        <f>IF(OR(G106="Ja"),Tabell1[[#This Row],[Plastvekt (kg)]],0)</f>
        <v>0</v>
      </c>
      <c r="Y106" s="24">
        <f>IF(OR(G106="Nei"),Tabell1[[#This Row],[Plastvekt (kg)]],0)</f>
        <v>0</v>
      </c>
    </row>
    <row r="107" spans="2:25" ht="12">
      <c r="B107" s="21" t="s">
        <v>25</v>
      </c>
      <c r="C107" s="74"/>
      <c r="D107" s="74"/>
      <c r="E107" s="74"/>
      <c r="F107" s="74"/>
      <c r="G107" s="113"/>
      <c r="H107" s="302"/>
      <c r="I107" s="21"/>
      <c r="J107" s="76">
        <f>Tabell1[[#This Row],[Plastande
 (0-1)]]*Tabell1[[#This Row],[Totalvekt for produktet
(kg)]]</f>
        <v>0</v>
      </c>
      <c r="K107" s="79"/>
      <c r="L107" s="21" t="s">
        <v>22</v>
      </c>
      <c r="M107" s="76" t="s">
        <v>92</v>
      </c>
      <c r="N107" s="84"/>
      <c r="O107" s="74"/>
      <c r="P107" s="74"/>
      <c r="Q107" s="74"/>
      <c r="R107" s="17"/>
      <c r="S107" s="19"/>
      <c r="T107" s="22">
        <f>IF(OR(L107="Ny fossil",L107="Ny biobasert"),Tabell1[[#This Row],[Plastvekt (kg)]],0)</f>
        <v>0</v>
      </c>
      <c r="U107" s="23">
        <f>IF(OR(L107="Gjenvunnet",L107="Bevart",L107="Ombrukt",L107="Overskudd"),Tabell1[[#This Row],[Plastvekt (kg)]],0)</f>
        <v>0</v>
      </c>
      <c r="V107" s="24">
        <f>IF(OR(Q107="Ja"),Tabell1[[#This Row],[Plastvekt (kg)]],0)</f>
        <v>0</v>
      </c>
      <c r="W107" s="24">
        <f>IF(OR(Q107="Nei"),Tabell1[[#This Row],[Plastvekt (kg)]],0)</f>
        <v>0</v>
      </c>
      <c r="X107" s="24">
        <f>IF(OR(G107="Ja"),Tabell1[[#This Row],[Plastvekt (kg)]],0)</f>
        <v>0</v>
      </c>
      <c r="Y107" s="24">
        <f>IF(OR(G107="Nei"),Tabell1[[#This Row],[Plastvekt (kg)]],0)</f>
        <v>0</v>
      </c>
    </row>
    <row r="108" spans="2:25" ht="12">
      <c r="B108" s="21" t="s">
        <v>25</v>
      </c>
      <c r="C108" s="74"/>
      <c r="D108" s="74"/>
      <c r="E108" s="74"/>
      <c r="F108" s="74"/>
      <c r="G108" s="113"/>
      <c r="H108" s="302"/>
      <c r="I108" s="21"/>
      <c r="J108" s="76">
        <f>Tabell1[[#This Row],[Plastande
 (0-1)]]*Tabell1[[#This Row],[Totalvekt for produktet
(kg)]]</f>
        <v>0</v>
      </c>
      <c r="K108" s="79"/>
      <c r="L108" s="21" t="s">
        <v>22</v>
      </c>
      <c r="M108" s="76" t="s">
        <v>92</v>
      </c>
      <c r="N108" s="84"/>
      <c r="O108" s="74"/>
      <c r="P108" s="74"/>
      <c r="Q108" s="74"/>
      <c r="R108" s="17"/>
      <c r="S108" s="19"/>
      <c r="T108" s="22">
        <f>IF(OR(L108="Ny fossil",L108="Ny biobasert"),Tabell1[[#This Row],[Plastvekt (kg)]],0)</f>
        <v>0</v>
      </c>
      <c r="U108" s="23">
        <f>IF(OR(L108="Gjenvunnet",L108="Bevart",L108="Ombrukt",L108="Overskudd"),Tabell1[[#This Row],[Plastvekt (kg)]],0)</f>
        <v>0</v>
      </c>
      <c r="V108" s="24">
        <f>IF(OR(Q108="Ja"),Tabell1[[#This Row],[Plastvekt (kg)]],0)</f>
        <v>0</v>
      </c>
      <c r="W108" s="24">
        <f>IF(OR(Q108="Nei"),Tabell1[[#This Row],[Plastvekt (kg)]],0)</f>
        <v>0</v>
      </c>
      <c r="X108" s="24">
        <f>IF(OR(G108="Ja"),Tabell1[[#This Row],[Plastvekt (kg)]],0)</f>
        <v>0</v>
      </c>
      <c r="Y108" s="24">
        <f>IF(OR(G108="Nei"),Tabell1[[#This Row],[Plastvekt (kg)]],0)</f>
        <v>0</v>
      </c>
    </row>
    <row r="109" spans="2:25" ht="12">
      <c r="B109" s="21" t="s">
        <v>25</v>
      </c>
      <c r="C109" s="74"/>
      <c r="D109" s="74"/>
      <c r="E109" s="74"/>
      <c r="F109" s="74"/>
      <c r="G109" s="113"/>
      <c r="H109" s="302"/>
      <c r="I109" s="21"/>
      <c r="J109" s="76">
        <f>Tabell1[[#This Row],[Plastande
 (0-1)]]*Tabell1[[#This Row],[Totalvekt for produktet
(kg)]]</f>
        <v>0</v>
      </c>
      <c r="K109" s="79"/>
      <c r="L109" s="21" t="s">
        <v>22</v>
      </c>
      <c r="M109" s="76" t="s">
        <v>92</v>
      </c>
      <c r="N109" s="84"/>
      <c r="O109" s="74"/>
      <c r="P109" s="74"/>
      <c r="Q109" s="74"/>
      <c r="R109" s="17"/>
      <c r="S109" s="19"/>
      <c r="T109" s="22">
        <f>IF(OR(L109="Ny fossil",L109="Ny biobasert"),Tabell1[[#This Row],[Plastvekt (kg)]],0)</f>
        <v>0</v>
      </c>
      <c r="U109" s="23">
        <f>IF(OR(L109="Gjenvunnet",L109="Bevart",L109="Ombrukt",L109="Overskudd"),Tabell1[[#This Row],[Plastvekt (kg)]],0)</f>
        <v>0</v>
      </c>
      <c r="V109" s="24">
        <f>IF(OR(Q109="Ja"),Tabell1[[#This Row],[Plastvekt (kg)]],0)</f>
        <v>0</v>
      </c>
      <c r="W109" s="24">
        <f>IF(OR(Q109="Nei"),Tabell1[[#This Row],[Plastvekt (kg)]],0)</f>
        <v>0</v>
      </c>
      <c r="X109" s="24">
        <f>IF(OR(G109="Ja"),Tabell1[[#This Row],[Plastvekt (kg)]],0)</f>
        <v>0</v>
      </c>
      <c r="Y109" s="24">
        <f>IF(OR(G109="Nei"),Tabell1[[#This Row],[Plastvekt (kg)]],0)</f>
        <v>0</v>
      </c>
    </row>
    <row r="110" spans="2:25" ht="12">
      <c r="B110" s="21" t="s">
        <v>25</v>
      </c>
      <c r="C110" s="74"/>
      <c r="D110" s="74"/>
      <c r="E110" s="74"/>
      <c r="F110" s="74"/>
      <c r="G110" s="113"/>
      <c r="H110" s="302"/>
      <c r="I110" s="21"/>
      <c r="J110" s="76">
        <f>Tabell1[[#This Row],[Plastande
 (0-1)]]*Tabell1[[#This Row],[Totalvekt for produktet
(kg)]]</f>
        <v>0</v>
      </c>
      <c r="K110" s="79"/>
      <c r="L110" s="21" t="s">
        <v>22</v>
      </c>
      <c r="M110" s="76" t="s">
        <v>92</v>
      </c>
      <c r="N110" s="84"/>
      <c r="O110" s="74"/>
      <c r="P110" s="74"/>
      <c r="Q110" s="74"/>
      <c r="R110" s="17"/>
      <c r="S110" s="19"/>
      <c r="T110" s="22">
        <f>IF(OR(L110="Ny fossil",L110="Ny biobasert"),Tabell1[[#This Row],[Plastvekt (kg)]],0)</f>
        <v>0</v>
      </c>
      <c r="U110" s="23">
        <f>IF(OR(L110="Gjenvunnet",L110="Bevart",L110="Ombrukt",L110="Overskudd"),Tabell1[[#This Row],[Plastvekt (kg)]],0)</f>
        <v>0</v>
      </c>
      <c r="V110" s="24">
        <f>IF(OR(Q110="Ja"),Tabell1[[#This Row],[Plastvekt (kg)]],0)</f>
        <v>0</v>
      </c>
      <c r="W110" s="24">
        <f>IF(OR(Q110="Nei"),Tabell1[[#This Row],[Plastvekt (kg)]],0)</f>
        <v>0</v>
      </c>
      <c r="X110" s="24">
        <f>IF(OR(G110="Ja"),Tabell1[[#This Row],[Plastvekt (kg)]],0)</f>
        <v>0</v>
      </c>
      <c r="Y110" s="24">
        <f>IF(OR(G110="Nei"),Tabell1[[#This Row],[Plastvekt (kg)]],0)</f>
        <v>0</v>
      </c>
    </row>
    <row r="111" spans="2:25" ht="12">
      <c r="B111" s="21" t="s">
        <v>25</v>
      </c>
      <c r="C111" s="74"/>
      <c r="D111" s="74"/>
      <c r="E111" s="74"/>
      <c r="F111" s="74"/>
      <c r="G111" s="113"/>
      <c r="H111" s="302"/>
      <c r="I111" s="21"/>
      <c r="J111" s="76">
        <f>Tabell1[[#This Row],[Plastande
 (0-1)]]*Tabell1[[#This Row],[Totalvekt for produktet
(kg)]]</f>
        <v>0</v>
      </c>
      <c r="K111" s="79"/>
      <c r="L111" s="21" t="s">
        <v>22</v>
      </c>
      <c r="M111" s="76" t="s">
        <v>92</v>
      </c>
      <c r="N111" s="84"/>
      <c r="O111" s="74"/>
      <c r="P111" s="74"/>
      <c r="Q111" s="74"/>
      <c r="R111" s="17"/>
      <c r="S111" s="19"/>
      <c r="T111" s="22">
        <f>IF(OR(L111="Ny fossil",L111="Ny biobasert"),Tabell1[[#This Row],[Plastvekt (kg)]],0)</f>
        <v>0</v>
      </c>
      <c r="U111" s="23">
        <f>IF(OR(L111="Gjenvunnet",L111="Bevart",L111="Ombrukt",L111="Overskudd"),Tabell1[[#This Row],[Plastvekt (kg)]],0)</f>
        <v>0</v>
      </c>
      <c r="V111" s="24">
        <f>IF(OR(Q111="Ja"),Tabell1[[#This Row],[Plastvekt (kg)]],0)</f>
        <v>0</v>
      </c>
      <c r="W111" s="24">
        <f>IF(OR(Q111="Nei"),Tabell1[[#This Row],[Plastvekt (kg)]],0)</f>
        <v>0</v>
      </c>
      <c r="X111" s="24">
        <f>IF(OR(G111="Ja"),Tabell1[[#This Row],[Plastvekt (kg)]],0)</f>
        <v>0</v>
      </c>
      <c r="Y111" s="24">
        <f>IF(OR(G111="Nei"),Tabell1[[#This Row],[Plastvekt (kg)]],0)</f>
        <v>0</v>
      </c>
    </row>
    <row r="112" spans="2:25" ht="12">
      <c r="B112" s="21" t="s">
        <v>25</v>
      </c>
      <c r="C112" s="74"/>
      <c r="D112" s="74"/>
      <c r="E112" s="74"/>
      <c r="F112" s="74"/>
      <c r="G112" s="113"/>
      <c r="H112" s="302"/>
      <c r="I112" s="21"/>
      <c r="J112" s="76">
        <f>Tabell1[[#This Row],[Plastande
 (0-1)]]*Tabell1[[#This Row],[Totalvekt for produktet
(kg)]]</f>
        <v>0</v>
      </c>
      <c r="K112" s="79"/>
      <c r="L112" s="21" t="s">
        <v>22</v>
      </c>
      <c r="M112" s="76" t="s">
        <v>92</v>
      </c>
      <c r="N112" s="84"/>
      <c r="O112" s="74"/>
      <c r="P112" s="74"/>
      <c r="Q112" s="74"/>
      <c r="R112" s="17"/>
      <c r="S112" s="19"/>
      <c r="T112" s="22">
        <f>IF(OR(L112="Ny fossil",L112="Ny biobasert"),Tabell1[[#This Row],[Plastvekt (kg)]],0)</f>
        <v>0</v>
      </c>
      <c r="U112" s="23">
        <f>IF(OR(L112="Gjenvunnet",L112="Bevart",L112="Ombrukt",L112="Overskudd"),Tabell1[[#This Row],[Plastvekt (kg)]],0)</f>
        <v>0</v>
      </c>
      <c r="V112" s="24">
        <f>IF(OR(Q112="Ja"),Tabell1[[#This Row],[Plastvekt (kg)]],0)</f>
        <v>0</v>
      </c>
      <c r="W112" s="24">
        <f>IF(OR(Q112="Nei"),Tabell1[[#This Row],[Plastvekt (kg)]],0)</f>
        <v>0</v>
      </c>
      <c r="X112" s="24">
        <f>IF(OR(G112="Ja"),Tabell1[[#This Row],[Plastvekt (kg)]],0)</f>
        <v>0</v>
      </c>
      <c r="Y112" s="24">
        <f>IF(OR(G112="Nei"),Tabell1[[#This Row],[Plastvekt (kg)]],0)</f>
        <v>0</v>
      </c>
    </row>
    <row r="113" spans="2:25" ht="12">
      <c r="B113" s="21" t="s">
        <v>25</v>
      </c>
      <c r="C113" s="74"/>
      <c r="D113" s="74"/>
      <c r="E113" s="74"/>
      <c r="F113" s="74"/>
      <c r="G113" s="113"/>
      <c r="H113" s="302"/>
      <c r="I113" s="21"/>
      <c r="J113" s="76">
        <f>Tabell1[[#This Row],[Plastande
 (0-1)]]*Tabell1[[#This Row],[Totalvekt for produktet
(kg)]]</f>
        <v>0</v>
      </c>
      <c r="K113" s="79"/>
      <c r="L113" s="21" t="s">
        <v>22</v>
      </c>
      <c r="M113" s="76" t="s">
        <v>92</v>
      </c>
      <c r="N113" s="84"/>
      <c r="O113" s="74"/>
      <c r="P113" s="74"/>
      <c r="Q113" s="74"/>
      <c r="R113" s="17"/>
      <c r="S113" s="19"/>
      <c r="T113" s="22">
        <f>IF(OR(L113="Ny fossil",L113="Ny biobasert"),Tabell1[[#This Row],[Plastvekt (kg)]],0)</f>
        <v>0</v>
      </c>
      <c r="U113" s="23">
        <f>IF(OR(L113="Gjenvunnet",L113="Bevart",L113="Ombrukt",L113="Overskudd"),Tabell1[[#This Row],[Plastvekt (kg)]],0)</f>
        <v>0</v>
      </c>
      <c r="V113" s="24">
        <f>IF(OR(Q113="Ja"),Tabell1[[#This Row],[Plastvekt (kg)]],0)</f>
        <v>0</v>
      </c>
      <c r="W113" s="24">
        <f>IF(OR(Q113="Nei"),Tabell1[[#This Row],[Plastvekt (kg)]],0)</f>
        <v>0</v>
      </c>
      <c r="X113" s="24">
        <f>IF(OR(G113="Ja"),Tabell1[[#This Row],[Plastvekt (kg)]],0)</f>
        <v>0</v>
      </c>
      <c r="Y113" s="24">
        <f>IF(OR(G113="Nei"),Tabell1[[#This Row],[Plastvekt (kg)]],0)</f>
        <v>0</v>
      </c>
    </row>
    <row r="114" spans="2:25" ht="12">
      <c r="B114" s="21" t="s">
        <v>25</v>
      </c>
      <c r="C114" s="74"/>
      <c r="D114" s="74"/>
      <c r="E114" s="74"/>
      <c r="F114" s="74"/>
      <c r="G114" s="113"/>
      <c r="H114" s="302"/>
      <c r="I114" s="21"/>
      <c r="J114" s="76">
        <f>Tabell1[[#This Row],[Plastande
 (0-1)]]*Tabell1[[#This Row],[Totalvekt for produktet
(kg)]]</f>
        <v>0</v>
      </c>
      <c r="K114" s="79"/>
      <c r="L114" s="21" t="s">
        <v>22</v>
      </c>
      <c r="M114" s="76" t="s">
        <v>92</v>
      </c>
      <c r="N114" s="84"/>
      <c r="O114" s="74"/>
      <c r="P114" s="74"/>
      <c r="Q114" s="74"/>
      <c r="R114" s="17"/>
      <c r="S114" s="19"/>
      <c r="T114" s="22">
        <f>IF(OR(L114="Ny fossil",L114="Ny biobasert"),Tabell1[[#This Row],[Plastvekt (kg)]],0)</f>
        <v>0</v>
      </c>
      <c r="U114" s="23">
        <f>IF(OR(L114="Gjenvunnet",L114="Bevart",L114="Ombrukt",L114="Overskudd"),Tabell1[[#This Row],[Plastvekt (kg)]],0)</f>
        <v>0</v>
      </c>
      <c r="V114" s="24">
        <f>IF(OR(Q114="Ja"),Tabell1[[#This Row],[Plastvekt (kg)]],0)</f>
        <v>0</v>
      </c>
      <c r="W114" s="24">
        <f>IF(OR(Q114="Nei"),Tabell1[[#This Row],[Plastvekt (kg)]],0)</f>
        <v>0</v>
      </c>
      <c r="X114" s="24">
        <f>IF(OR(G114="Ja"),Tabell1[[#This Row],[Plastvekt (kg)]],0)</f>
        <v>0</v>
      </c>
      <c r="Y114" s="24">
        <f>IF(OR(G114="Nei"),Tabell1[[#This Row],[Plastvekt (kg)]],0)</f>
        <v>0</v>
      </c>
    </row>
    <row r="115" spans="2:25" ht="12">
      <c r="B115" s="21" t="s">
        <v>25</v>
      </c>
      <c r="C115" s="74"/>
      <c r="D115" s="74"/>
      <c r="E115" s="74"/>
      <c r="F115" s="74"/>
      <c r="G115" s="113"/>
      <c r="H115" s="302"/>
      <c r="I115" s="21"/>
      <c r="J115" s="76">
        <f>Tabell1[[#This Row],[Plastande
 (0-1)]]*Tabell1[[#This Row],[Totalvekt for produktet
(kg)]]</f>
        <v>0</v>
      </c>
      <c r="K115" s="79"/>
      <c r="L115" s="21" t="s">
        <v>22</v>
      </c>
      <c r="M115" s="76" t="s">
        <v>92</v>
      </c>
      <c r="N115" s="84"/>
      <c r="O115" s="74"/>
      <c r="P115" s="74"/>
      <c r="Q115" s="74"/>
      <c r="R115" s="17"/>
      <c r="S115" s="19"/>
      <c r="T115" s="22">
        <f>IF(OR(L115="Ny fossil",L115="Ny biobasert"),Tabell1[[#This Row],[Plastvekt (kg)]],0)</f>
        <v>0</v>
      </c>
      <c r="U115" s="23">
        <f>IF(OR(L115="Gjenvunnet",L115="Bevart",L115="Ombrukt",L115="Overskudd"),Tabell1[[#This Row],[Plastvekt (kg)]],0)</f>
        <v>0</v>
      </c>
      <c r="V115" s="24">
        <f>IF(OR(Q115="Ja"),Tabell1[[#This Row],[Plastvekt (kg)]],0)</f>
        <v>0</v>
      </c>
      <c r="W115" s="24">
        <f>IF(OR(Q115="Nei"),Tabell1[[#This Row],[Plastvekt (kg)]],0)</f>
        <v>0</v>
      </c>
      <c r="X115" s="24">
        <f>IF(OR(G115="Ja"),Tabell1[[#This Row],[Plastvekt (kg)]],0)</f>
        <v>0</v>
      </c>
      <c r="Y115" s="24">
        <f>IF(OR(G115="Nei"),Tabell1[[#This Row],[Plastvekt (kg)]],0)</f>
        <v>0</v>
      </c>
    </row>
    <row r="116" spans="2:25" ht="12">
      <c r="B116" s="21" t="s">
        <v>25</v>
      </c>
      <c r="C116" s="74"/>
      <c r="D116" s="74"/>
      <c r="E116" s="74"/>
      <c r="F116" s="74"/>
      <c r="G116" s="113"/>
      <c r="H116" s="302"/>
      <c r="I116" s="21"/>
      <c r="J116" s="76">
        <f>Tabell1[[#This Row],[Plastande
 (0-1)]]*Tabell1[[#This Row],[Totalvekt for produktet
(kg)]]</f>
        <v>0</v>
      </c>
      <c r="K116" s="79"/>
      <c r="L116" s="21" t="s">
        <v>22</v>
      </c>
      <c r="M116" s="76" t="s">
        <v>92</v>
      </c>
      <c r="N116" s="84"/>
      <c r="O116" s="74"/>
      <c r="P116" s="74"/>
      <c r="Q116" s="74"/>
      <c r="R116" s="17"/>
      <c r="S116" s="19"/>
      <c r="T116" s="22">
        <f>IF(OR(L116="Ny fossil",L116="Ny biobasert"),Tabell1[[#This Row],[Plastvekt (kg)]],0)</f>
        <v>0</v>
      </c>
      <c r="U116" s="23">
        <f>IF(OR(L116="Gjenvunnet",L116="Bevart",L116="Ombrukt",L116="Overskudd"),Tabell1[[#This Row],[Plastvekt (kg)]],0)</f>
        <v>0</v>
      </c>
      <c r="V116" s="24">
        <f>IF(OR(Q116="Ja"),Tabell1[[#This Row],[Plastvekt (kg)]],0)</f>
        <v>0</v>
      </c>
      <c r="W116" s="24">
        <f>IF(OR(Q116="Nei"),Tabell1[[#This Row],[Plastvekt (kg)]],0)</f>
        <v>0</v>
      </c>
      <c r="X116" s="24">
        <f>IF(OR(G116="Ja"),Tabell1[[#This Row],[Plastvekt (kg)]],0)</f>
        <v>0</v>
      </c>
      <c r="Y116" s="24">
        <f>IF(OR(G116="Nei"),Tabell1[[#This Row],[Plastvekt (kg)]],0)</f>
        <v>0</v>
      </c>
    </row>
    <row r="117" spans="2:25" ht="12">
      <c r="B117" s="21" t="s">
        <v>25</v>
      </c>
      <c r="C117" s="74"/>
      <c r="D117" s="74"/>
      <c r="E117" s="74"/>
      <c r="F117" s="74"/>
      <c r="G117" s="113"/>
      <c r="H117" s="302"/>
      <c r="I117" s="21"/>
      <c r="J117" s="76">
        <f>Tabell1[[#This Row],[Plastande
 (0-1)]]*Tabell1[[#This Row],[Totalvekt for produktet
(kg)]]</f>
        <v>0</v>
      </c>
      <c r="K117" s="79"/>
      <c r="L117" s="21" t="s">
        <v>22</v>
      </c>
      <c r="M117" s="76" t="s">
        <v>92</v>
      </c>
      <c r="N117" s="84"/>
      <c r="O117" s="74"/>
      <c r="P117" s="74"/>
      <c r="Q117" s="74"/>
      <c r="R117" s="17"/>
      <c r="S117" s="19"/>
      <c r="T117" s="22">
        <f>IF(OR(L117="Ny fossil",L117="Ny biobasert"),Tabell1[[#This Row],[Plastvekt (kg)]],0)</f>
        <v>0</v>
      </c>
      <c r="U117" s="23">
        <f>IF(OR(L117="Gjenvunnet",L117="Bevart",L117="Ombrukt",L117="Overskudd"),Tabell1[[#This Row],[Plastvekt (kg)]],0)</f>
        <v>0</v>
      </c>
      <c r="V117" s="24">
        <f>IF(OR(Q117="Ja"),Tabell1[[#This Row],[Plastvekt (kg)]],0)</f>
        <v>0</v>
      </c>
      <c r="W117" s="24">
        <f>IF(OR(Q117="Nei"),Tabell1[[#This Row],[Plastvekt (kg)]],0)</f>
        <v>0</v>
      </c>
      <c r="X117" s="24">
        <f>IF(OR(G117="Ja"),Tabell1[[#This Row],[Plastvekt (kg)]],0)</f>
        <v>0</v>
      </c>
      <c r="Y117" s="24">
        <f>IF(OR(G117="Nei"),Tabell1[[#This Row],[Plastvekt (kg)]],0)</f>
        <v>0</v>
      </c>
    </row>
    <row r="118" spans="2:25" ht="12">
      <c r="B118" s="21" t="s">
        <v>25</v>
      </c>
      <c r="C118" s="74"/>
      <c r="D118" s="74"/>
      <c r="E118" s="74"/>
      <c r="F118" s="74"/>
      <c r="G118" s="113"/>
      <c r="H118" s="302"/>
      <c r="I118" s="21"/>
      <c r="J118" s="76">
        <f>Tabell1[[#This Row],[Plastande
 (0-1)]]*Tabell1[[#This Row],[Totalvekt for produktet
(kg)]]</f>
        <v>0</v>
      </c>
      <c r="K118" s="79"/>
      <c r="L118" s="21" t="s">
        <v>22</v>
      </c>
      <c r="M118" s="76" t="s">
        <v>92</v>
      </c>
      <c r="N118" s="84"/>
      <c r="O118" s="74"/>
      <c r="P118" s="74"/>
      <c r="Q118" s="74"/>
      <c r="R118" s="17"/>
      <c r="S118" s="19"/>
      <c r="T118" s="22">
        <f>IF(OR(L118="Ny fossil",L118="Ny biobasert"),Tabell1[[#This Row],[Plastvekt (kg)]],0)</f>
        <v>0</v>
      </c>
      <c r="U118" s="23">
        <f>IF(OR(L118="Gjenvunnet",L118="Bevart",L118="Ombrukt",L118="Overskudd"),Tabell1[[#This Row],[Plastvekt (kg)]],0)</f>
        <v>0</v>
      </c>
      <c r="V118" s="24">
        <f>IF(OR(Q118="Ja"),Tabell1[[#This Row],[Plastvekt (kg)]],0)</f>
        <v>0</v>
      </c>
      <c r="W118" s="24">
        <f>IF(OR(Q118="Nei"),Tabell1[[#This Row],[Plastvekt (kg)]],0)</f>
        <v>0</v>
      </c>
      <c r="X118" s="24">
        <f>IF(OR(G118="Ja"),Tabell1[[#This Row],[Plastvekt (kg)]],0)</f>
        <v>0</v>
      </c>
      <c r="Y118" s="24">
        <f>IF(OR(G118="Nei"),Tabell1[[#This Row],[Plastvekt (kg)]],0)</f>
        <v>0</v>
      </c>
    </row>
    <row r="119" spans="2:25" ht="12">
      <c r="B119" s="21" t="s">
        <v>25</v>
      </c>
      <c r="C119" s="74"/>
      <c r="D119" s="74"/>
      <c r="E119" s="74"/>
      <c r="F119" s="74"/>
      <c r="G119" s="113"/>
      <c r="H119" s="302"/>
      <c r="I119" s="21"/>
      <c r="J119" s="76">
        <f>Tabell1[[#This Row],[Plastande
 (0-1)]]*Tabell1[[#This Row],[Totalvekt for produktet
(kg)]]</f>
        <v>0</v>
      </c>
      <c r="K119" s="79"/>
      <c r="L119" s="21" t="s">
        <v>22</v>
      </c>
      <c r="M119" s="76" t="s">
        <v>92</v>
      </c>
      <c r="N119" s="84"/>
      <c r="O119" s="74"/>
      <c r="P119" s="74"/>
      <c r="Q119" s="74"/>
      <c r="R119" s="17"/>
      <c r="S119" s="19"/>
      <c r="T119" s="22">
        <f>IF(OR(L119="Ny fossil",L119="Ny biobasert"),Tabell1[[#This Row],[Plastvekt (kg)]],0)</f>
        <v>0</v>
      </c>
      <c r="U119" s="23">
        <f>IF(OR(L119="Gjenvunnet",L119="Bevart",L119="Ombrukt",L119="Overskudd"),Tabell1[[#This Row],[Plastvekt (kg)]],0)</f>
        <v>0</v>
      </c>
      <c r="V119" s="24">
        <f>IF(OR(Q119="Ja"),Tabell1[[#This Row],[Plastvekt (kg)]],0)</f>
        <v>0</v>
      </c>
      <c r="W119" s="24">
        <f>IF(OR(Q119="Nei"),Tabell1[[#This Row],[Plastvekt (kg)]],0)</f>
        <v>0</v>
      </c>
      <c r="X119" s="24">
        <f>IF(OR(G119="Ja"),Tabell1[[#This Row],[Plastvekt (kg)]],0)</f>
        <v>0</v>
      </c>
      <c r="Y119" s="24">
        <f>IF(OR(G119="Nei"),Tabell1[[#This Row],[Plastvekt (kg)]],0)</f>
        <v>0</v>
      </c>
    </row>
    <row r="120" spans="2:25" ht="12">
      <c r="B120" s="21" t="s">
        <v>25</v>
      </c>
      <c r="C120" s="74"/>
      <c r="D120" s="74"/>
      <c r="E120" s="74"/>
      <c r="F120" s="74"/>
      <c r="G120" s="113"/>
      <c r="H120" s="302"/>
      <c r="I120" s="21"/>
      <c r="J120" s="76">
        <f>Tabell1[[#This Row],[Plastande
 (0-1)]]*Tabell1[[#This Row],[Totalvekt for produktet
(kg)]]</f>
        <v>0</v>
      </c>
      <c r="K120" s="79"/>
      <c r="L120" s="21" t="s">
        <v>22</v>
      </c>
      <c r="M120" s="76" t="s">
        <v>92</v>
      </c>
      <c r="N120" s="84"/>
      <c r="O120" s="74"/>
      <c r="P120" s="74"/>
      <c r="Q120" s="74"/>
      <c r="R120" s="17"/>
      <c r="S120" s="19"/>
      <c r="T120" s="22">
        <f>IF(OR(L120="Ny fossil",L120="Ny biobasert"),Tabell1[[#This Row],[Plastvekt (kg)]],0)</f>
        <v>0</v>
      </c>
      <c r="U120" s="23">
        <f>IF(OR(L120="Gjenvunnet",L120="Bevart",L120="Ombrukt",L120="Overskudd"),Tabell1[[#This Row],[Plastvekt (kg)]],0)</f>
        <v>0</v>
      </c>
      <c r="V120" s="24">
        <f>IF(OR(Q120="Ja"),Tabell1[[#This Row],[Plastvekt (kg)]],0)</f>
        <v>0</v>
      </c>
      <c r="W120" s="24">
        <f>IF(OR(Q120="Nei"),Tabell1[[#This Row],[Plastvekt (kg)]],0)</f>
        <v>0</v>
      </c>
      <c r="X120" s="24">
        <f>IF(OR(G120="Ja"),Tabell1[[#This Row],[Plastvekt (kg)]],0)</f>
        <v>0</v>
      </c>
      <c r="Y120" s="24">
        <f>IF(OR(G120="Nei"),Tabell1[[#This Row],[Plastvekt (kg)]],0)</f>
        <v>0</v>
      </c>
    </row>
    <row r="121" spans="2:25" ht="12">
      <c r="B121" s="21" t="s">
        <v>25</v>
      </c>
      <c r="C121" s="74"/>
      <c r="D121" s="74"/>
      <c r="E121" s="74"/>
      <c r="F121" s="74"/>
      <c r="G121" s="113"/>
      <c r="H121" s="302"/>
      <c r="I121" s="21"/>
      <c r="J121" s="76">
        <f>Tabell1[[#This Row],[Plastande
 (0-1)]]*Tabell1[[#This Row],[Totalvekt for produktet
(kg)]]</f>
        <v>0</v>
      </c>
      <c r="K121" s="79"/>
      <c r="L121" s="21" t="s">
        <v>22</v>
      </c>
      <c r="M121" s="76" t="s">
        <v>92</v>
      </c>
      <c r="N121" s="84"/>
      <c r="O121" s="74"/>
      <c r="P121" s="74"/>
      <c r="Q121" s="74"/>
      <c r="R121" s="17"/>
      <c r="S121" s="19"/>
      <c r="T121" s="22">
        <f>IF(OR(L121="Ny fossil",L121="Ny biobasert"),Tabell1[[#This Row],[Plastvekt (kg)]],0)</f>
        <v>0</v>
      </c>
      <c r="U121" s="23">
        <f>IF(OR(L121="Gjenvunnet",L121="Bevart",L121="Ombrukt",L121="Overskudd"),Tabell1[[#This Row],[Plastvekt (kg)]],0)</f>
        <v>0</v>
      </c>
      <c r="V121" s="24">
        <f>IF(OR(Q121="Ja"),Tabell1[[#This Row],[Plastvekt (kg)]],0)</f>
        <v>0</v>
      </c>
      <c r="W121" s="24">
        <f>IF(OR(Q121="Nei"),Tabell1[[#This Row],[Plastvekt (kg)]],0)</f>
        <v>0</v>
      </c>
      <c r="X121" s="24">
        <f>IF(OR(G121="Ja"),Tabell1[[#This Row],[Plastvekt (kg)]],0)</f>
        <v>0</v>
      </c>
      <c r="Y121" s="24">
        <f>IF(OR(G121="Nei"),Tabell1[[#This Row],[Plastvekt (kg)]],0)</f>
        <v>0</v>
      </c>
    </row>
    <row r="122" spans="2:25" ht="12">
      <c r="B122" s="21" t="s">
        <v>25</v>
      </c>
      <c r="C122" s="74"/>
      <c r="D122" s="74"/>
      <c r="E122" s="74"/>
      <c r="F122" s="74"/>
      <c r="G122" s="113"/>
      <c r="H122" s="302"/>
      <c r="I122" s="21"/>
      <c r="J122" s="76">
        <f>Tabell1[[#This Row],[Plastande
 (0-1)]]*Tabell1[[#This Row],[Totalvekt for produktet
(kg)]]</f>
        <v>0</v>
      </c>
      <c r="K122" s="79"/>
      <c r="L122" s="21" t="s">
        <v>22</v>
      </c>
      <c r="M122" s="76" t="s">
        <v>92</v>
      </c>
      <c r="N122" s="84"/>
      <c r="O122" s="74"/>
      <c r="P122" s="74"/>
      <c r="Q122" s="74"/>
      <c r="R122" s="17"/>
      <c r="S122" s="19"/>
      <c r="T122" s="22">
        <f>IF(OR(L122="Ny fossil",L122="Ny biobasert"),Tabell1[[#This Row],[Plastvekt (kg)]],0)</f>
        <v>0</v>
      </c>
      <c r="U122" s="23">
        <f>IF(OR(L122="Gjenvunnet",L122="Bevart",L122="Ombrukt",L122="Overskudd"),Tabell1[[#This Row],[Plastvekt (kg)]],0)</f>
        <v>0</v>
      </c>
      <c r="V122" s="24">
        <f>IF(OR(Q122="Ja"),Tabell1[[#This Row],[Plastvekt (kg)]],0)</f>
        <v>0</v>
      </c>
      <c r="W122" s="24">
        <f>IF(OR(Q122="Nei"),Tabell1[[#This Row],[Plastvekt (kg)]],0)</f>
        <v>0</v>
      </c>
      <c r="X122" s="24">
        <f>IF(OR(G122="Ja"),Tabell1[[#This Row],[Plastvekt (kg)]],0)</f>
        <v>0</v>
      </c>
      <c r="Y122" s="24">
        <f>IF(OR(G122="Nei"),Tabell1[[#This Row],[Plastvekt (kg)]],0)</f>
        <v>0</v>
      </c>
    </row>
    <row r="123" spans="2:25" ht="17">
      <c r="B123" s="18" t="s">
        <v>21</v>
      </c>
      <c r="C123" s="18"/>
      <c r="D123" s="18"/>
      <c r="E123" s="18"/>
      <c r="F123" s="18"/>
      <c r="G123" s="18"/>
      <c r="H123" s="18"/>
      <c r="I123" s="18"/>
      <c r="J123" s="77">
        <f>SUM(Tabell1[Plastvekt (kg)])</f>
        <v>0</v>
      </c>
      <c r="K123" s="80"/>
      <c r="L123" s="18"/>
      <c r="M123" s="18"/>
      <c r="N123" s="80"/>
      <c r="O123" s="18"/>
      <c r="P123" s="18"/>
      <c r="Q123" s="18"/>
      <c r="R123" s="18"/>
      <c r="S123" s="20"/>
      <c r="T123" s="25">
        <f>SUM(Tabell1[Ny plast])</f>
        <v>0</v>
      </c>
      <c r="U123" s="26">
        <f>SUM(Tabell1[Sirkulær plast])</f>
        <v>0</v>
      </c>
      <c r="V123" s="27">
        <f>SUM(Tabell1[Lukket kretsløp])</f>
        <v>0</v>
      </c>
      <c r="W123" s="24">
        <f>SUM(Tabell1[Ikke lukket kretsløp])</f>
        <v>0</v>
      </c>
      <c r="X123" s="28">
        <f>SUM(Tabell1[Fri for miljøgifter])</f>
        <v>0</v>
      </c>
      <c r="Y123" s="28">
        <f>SUM(Tabell1[Ikke fri for miljøgifter])</f>
        <v>0</v>
      </c>
    </row>
    <row r="124" spans="2:25" ht="12">
      <c r="K124" s="64"/>
      <c r="M124" s="2"/>
    </row>
    <row r="125" spans="2:25" ht="12">
      <c r="K125" s="64"/>
      <c r="M125" s="2"/>
    </row>
    <row r="126" spans="2:25" ht="12">
      <c r="K126" s="64"/>
      <c r="M126" s="2"/>
    </row>
    <row r="127" spans="2:25" ht="12">
      <c r="K127" s="64"/>
      <c r="M127" s="2"/>
    </row>
    <row r="128" spans="2:25" ht="12">
      <c r="K128" s="64"/>
      <c r="M128" s="2"/>
    </row>
    <row r="129" spans="11:13" ht="12">
      <c r="K129" s="64"/>
      <c r="M129" s="2"/>
    </row>
    <row r="130" spans="11:13" ht="12">
      <c r="K130" s="64"/>
      <c r="M130" s="2"/>
    </row>
    <row r="131" spans="11:13" ht="12">
      <c r="K131" s="64"/>
      <c r="M131" s="2"/>
    </row>
    <row r="132" spans="11:13" ht="12">
      <c r="K132" s="64"/>
      <c r="M132" s="2"/>
    </row>
    <row r="133" spans="11:13" ht="12">
      <c r="K133" s="64"/>
      <c r="M133" s="2"/>
    </row>
    <row r="134" spans="11:13" ht="12">
      <c r="K134" s="64"/>
      <c r="M134" s="2"/>
    </row>
    <row r="135" spans="11:13" ht="12">
      <c r="K135" s="64"/>
      <c r="M135" s="2"/>
    </row>
    <row r="136" spans="11:13" ht="12">
      <c r="K136" s="64"/>
      <c r="M136" s="2"/>
    </row>
    <row r="137" spans="11:13" ht="12">
      <c r="K137" s="64"/>
      <c r="M137" s="2"/>
    </row>
    <row r="138" spans="11:13" ht="12">
      <c r="K138" s="64"/>
      <c r="M138" s="2"/>
    </row>
    <row r="139" spans="11:13" ht="12">
      <c r="K139" s="64"/>
      <c r="M139" s="2"/>
    </row>
    <row r="140" spans="11:13" ht="12">
      <c r="K140" s="64"/>
      <c r="M140" s="2"/>
    </row>
    <row r="141" spans="11:13" ht="12">
      <c r="K141" s="64"/>
      <c r="M141" s="2"/>
    </row>
    <row r="142" spans="11:13" ht="12">
      <c r="K142" s="64"/>
      <c r="M142" s="2"/>
    </row>
    <row r="143" spans="11:13" ht="12">
      <c r="K143" s="64"/>
      <c r="M143" s="2"/>
    </row>
    <row r="144" spans="11:13" ht="12">
      <c r="K144" s="64"/>
      <c r="M144" s="2"/>
    </row>
    <row r="145" spans="11:13" ht="12">
      <c r="K145" s="64"/>
      <c r="M145" s="2"/>
    </row>
    <row r="146" spans="11:13" ht="12">
      <c r="K146" s="64"/>
      <c r="M146" s="2"/>
    </row>
    <row r="147" spans="11:13" ht="12">
      <c r="K147" s="64"/>
      <c r="M147" s="2"/>
    </row>
    <row r="148" spans="11:13" ht="12">
      <c r="K148" s="64"/>
      <c r="M148" s="2"/>
    </row>
    <row r="149" spans="11:13" ht="12">
      <c r="K149" s="64"/>
      <c r="M149" s="2"/>
    </row>
    <row r="150" spans="11:13" ht="12">
      <c r="K150" s="64"/>
      <c r="M150" s="2"/>
    </row>
    <row r="151" spans="11:13" ht="12">
      <c r="K151" s="64"/>
      <c r="M151" s="2"/>
    </row>
    <row r="152" spans="11:13" ht="12">
      <c r="K152" s="64"/>
      <c r="M152" s="2"/>
    </row>
    <row r="153" spans="11:13" ht="12">
      <c r="K153" s="64"/>
      <c r="M153" s="2"/>
    </row>
    <row r="154" spans="11:13" ht="12">
      <c r="K154" s="64"/>
      <c r="M154" s="2"/>
    </row>
    <row r="155" spans="11:13" ht="12">
      <c r="K155" s="64"/>
      <c r="M155" s="2"/>
    </row>
    <row r="156" spans="11:13" ht="12">
      <c r="K156" s="64"/>
      <c r="M156" s="2"/>
    </row>
    <row r="157" spans="11:13" ht="12">
      <c r="K157" s="64"/>
      <c r="M157" s="2"/>
    </row>
    <row r="158" spans="11:13" ht="12">
      <c r="K158" s="64"/>
      <c r="M158" s="2"/>
    </row>
    <row r="159" spans="11:13" ht="12">
      <c r="K159" s="64"/>
      <c r="M159" s="2"/>
    </row>
    <row r="160" spans="11:13" ht="12">
      <c r="K160" s="64"/>
      <c r="M160" s="2"/>
    </row>
    <row r="161" spans="11:13" ht="12">
      <c r="K161" s="64"/>
      <c r="M161" s="2"/>
    </row>
    <row r="162" spans="11:13" ht="12">
      <c r="K162" s="64"/>
      <c r="M162" s="2"/>
    </row>
    <row r="163" spans="11:13" ht="12">
      <c r="K163" s="64"/>
      <c r="M163" s="2"/>
    </row>
    <row r="164" spans="11:13" ht="12">
      <c r="K164" s="64"/>
      <c r="M164" s="2"/>
    </row>
    <row r="165" spans="11:13" ht="12">
      <c r="K165" s="64"/>
      <c r="M165" s="2"/>
    </row>
    <row r="166" spans="11:13" ht="12">
      <c r="K166" s="64"/>
      <c r="M166" s="2"/>
    </row>
    <row r="167" spans="11:13" ht="12">
      <c r="K167" s="64"/>
      <c r="M167" s="2"/>
    </row>
    <row r="168" spans="11:13" ht="12">
      <c r="K168" s="64"/>
      <c r="M168" s="2"/>
    </row>
    <row r="169" spans="11:13" ht="12">
      <c r="K169" s="64"/>
      <c r="M169" s="2"/>
    </row>
    <row r="170" spans="11:13" ht="12">
      <c r="K170" s="64"/>
      <c r="M170" s="2"/>
    </row>
    <row r="171" spans="11:13" ht="13.25" customHeight="1">
      <c r="K171" s="64"/>
      <c r="M171" s="2"/>
    </row>
    <row r="172" spans="11:13" ht="12">
      <c r="K172" s="64"/>
      <c r="M172" s="2"/>
    </row>
    <row r="173" spans="11:13" ht="12">
      <c r="K173" s="64"/>
      <c r="M173" s="2"/>
    </row>
    <row r="174" spans="11:13" ht="12">
      <c r="K174" s="64"/>
      <c r="M174" s="2"/>
    </row>
    <row r="175" spans="11:13" ht="12">
      <c r="K175" s="64"/>
      <c r="M175" s="2"/>
    </row>
    <row r="176" spans="11:13" ht="12">
      <c r="K176" s="64"/>
      <c r="M176" s="2"/>
    </row>
    <row r="177" spans="11:13" ht="12">
      <c r="K177" s="64"/>
      <c r="M177" s="2"/>
    </row>
    <row r="178" spans="11:13" ht="12">
      <c r="K178" s="64"/>
      <c r="M178" s="2"/>
    </row>
    <row r="179" spans="11:13" ht="12">
      <c r="K179" s="64"/>
      <c r="M179" s="2"/>
    </row>
    <row r="180" spans="11:13" ht="12">
      <c r="K180" s="64"/>
      <c r="M180" s="2"/>
    </row>
    <row r="181" spans="11:13" ht="12">
      <c r="K181" s="64"/>
      <c r="M181" s="2"/>
    </row>
    <row r="182" spans="11:13" ht="12">
      <c r="K182" s="64"/>
      <c r="M182" s="2"/>
    </row>
    <row r="183" spans="11:13" ht="12">
      <c r="K183" s="64"/>
      <c r="M183" s="2"/>
    </row>
    <row r="184" spans="11:13" ht="12">
      <c r="K184" s="64"/>
      <c r="M184" s="2"/>
    </row>
    <row r="185" spans="11:13" ht="12">
      <c r="K185" s="64"/>
      <c r="M185" s="2"/>
    </row>
    <row r="186" spans="11:13" ht="12">
      <c r="K186" s="64"/>
      <c r="M186" s="2"/>
    </row>
    <row r="187" spans="11:13" ht="12">
      <c r="K187" s="64"/>
      <c r="M187" s="2"/>
    </row>
    <row r="188" spans="11:13" ht="12">
      <c r="K188" s="64"/>
      <c r="M188" s="2"/>
    </row>
    <row r="189" spans="11:13" ht="12">
      <c r="K189" s="64"/>
      <c r="M189" s="2"/>
    </row>
    <row r="190" spans="11:13" ht="12"/>
    <row r="191" spans="11:13" ht="12"/>
    <row r="192" spans="11:13" ht="12"/>
    <row r="193" ht="12"/>
    <row r="194" ht="12"/>
    <row r="195" ht="13.25" customHeight="1"/>
    <row r="196" ht="12"/>
    <row r="197" ht="15" customHeight="1"/>
    <row r="198" ht="15" customHeight="1"/>
    <row r="199" ht="13.25" customHeight="1"/>
    <row r="200" ht="15" customHeight="1"/>
    <row r="201" ht="15" customHeight="1"/>
    <row r="202" ht="12"/>
    <row r="203" ht="14" customHeight="1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  <row r="228" ht="12"/>
    <row r="229" ht="12"/>
    <row r="230" ht="12"/>
    <row r="231" ht="12"/>
    <row r="232" ht="12"/>
    <row r="233" ht="12"/>
    <row r="234" ht="12"/>
    <row r="235" ht="12"/>
    <row r="236" ht="12"/>
    <row r="237" ht="12"/>
    <row r="238" ht="12"/>
    <row r="239" ht="12"/>
    <row r="240" ht="12"/>
    <row r="241" ht="12"/>
    <row r="242" ht="12"/>
    <row r="243" ht="12"/>
    <row r="244" ht="12"/>
    <row r="245" ht="12"/>
    <row r="246" ht="12"/>
    <row r="247" ht="12"/>
    <row r="248" ht="12"/>
    <row r="249" ht="12"/>
    <row r="250" ht="12"/>
    <row r="251" ht="12"/>
    <row r="252" ht="12"/>
    <row r="253" ht="12"/>
    <row r="254" ht="12"/>
    <row r="255" ht="12"/>
    <row r="256" ht="12"/>
    <row r="257" ht="12"/>
    <row r="258" ht="12"/>
    <row r="259" ht="12"/>
    <row r="260" ht="12"/>
    <row r="261" ht="12"/>
    <row r="262" ht="12"/>
    <row r="263" ht="12"/>
    <row r="264" ht="12"/>
    <row r="265" ht="12"/>
    <row r="266" ht="12"/>
    <row r="267" ht="12"/>
    <row r="268" ht="12"/>
    <row r="269" ht="12"/>
    <row r="270" ht="12"/>
    <row r="271" ht="12"/>
    <row r="272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</sheetData>
  <sheetProtection selectLockedCells="1"/>
  <dataConsolidate/>
  <mergeCells count="8">
    <mergeCell ref="T7:Y7"/>
    <mergeCell ref="T6:Y6"/>
    <mergeCell ref="H7:J7"/>
    <mergeCell ref="B6:J6"/>
    <mergeCell ref="O7:R7"/>
    <mergeCell ref="O6:R6"/>
    <mergeCell ref="L7:M7"/>
    <mergeCell ref="L6:M6"/>
  </mergeCells>
  <phoneticPr fontId="1" type="noConversion"/>
  <conditionalFormatting sqref="G9:G123">
    <cfRule type="containsText" dxfId="25" priority="17" operator="containsText" text="Nei">
      <formula>NOT(ISERROR(SEARCH("Nei",G9)))</formula>
    </cfRule>
    <cfRule type="containsText" dxfId="24" priority="18" stopIfTrue="1" operator="containsText" text="Ja">
      <formula>NOT(ISERROR(SEARCH("Ja",G9)))</formula>
    </cfRule>
  </conditionalFormatting>
  <conditionalFormatting sqref="L6 G8 M8">
    <cfRule type="cellIs" dxfId="23" priority="26" operator="equal">
      <formula>1</formula>
    </cfRule>
  </conditionalFormatting>
  <conditionalFormatting sqref="L8">
    <cfRule type="cellIs" dxfId="22" priority="1" operator="equal">
      <formula>1</formula>
    </cfRule>
  </conditionalFormatting>
  <conditionalFormatting sqref="L9:L123">
    <cfRule type="containsText" dxfId="21" priority="14" operator="containsText" text="Gjenvunnet">
      <formula>NOT(ISERROR(SEARCH("Gjenvunnet",L9)))</formula>
    </cfRule>
    <cfRule type="containsText" dxfId="20" priority="15" stopIfTrue="1" operator="containsText" text="Ny biobasert">
      <formula>NOT(ISERROR(SEARCH("Ny biobasert",L9)))</formula>
    </cfRule>
    <cfRule type="containsText" dxfId="19" priority="16" stopIfTrue="1" operator="containsText" text="Overskudd">
      <formula>NOT(ISERROR(SEARCH("Overskudd",L9)))</formula>
    </cfRule>
    <cfRule type="containsText" dxfId="18" priority="21" operator="containsText" text="Ombrukt">
      <formula>NOT(ISERROR(SEARCH("Ombrukt",L9)))</formula>
    </cfRule>
    <cfRule type="containsText" dxfId="17" priority="23" operator="containsText" text="Bevart">
      <formula>NOT(ISERROR(SEARCH("Bevart",L9)))</formula>
    </cfRule>
    <cfRule type="containsText" dxfId="16" priority="24" stopIfTrue="1" operator="containsText" text="Ny fossil">
      <formula>NOT(ISERROR(SEARCH("Ny fossil",L9)))</formula>
    </cfRule>
  </conditionalFormatting>
  <conditionalFormatting sqref="P9:P122">
    <cfRule type="containsText" dxfId="15" priority="2" operator="containsText" text="malt">
      <formula>NOT(ISERROR(SEARCH("malt",P9)))</formula>
    </cfRule>
    <cfRule type="containsText" dxfId="14" priority="3" operator="containsText" text="ikke">
      <formula>NOT(ISERROR(SEARCH("ikke",P9)))</formula>
    </cfRule>
    <cfRule type="containsText" dxfId="13" priority="4" operator="containsText" text="limt">
      <formula>NOT(ISERROR(SEARCH("limt",P9)))</formula>
    </cfRule>
    <cfRule type="containsText" dxfId="12" priority="5" stopIfTrue="1" operator="containsText" text="innstøpt">
      <formula>NOT(ISERROR(SEARCH("innstøpt",P9)))</formula>
    </cfRule>
    <cfRule type="containsText" dxfId="11" priority="6" operator="containsText" text="mekanisk">
      <formula>NOT(ISERROR(SEARCH("mekanisk",P9)))</formula>
    </cfRule>
    <cfRule type="containsText" dxfId="10" priority="7" operator="containsText" text="demonteres">
      <formula>NOT(ISERROR(SEARCH("demonteres",P9)))</formula>
    </cfRule>
    <cfRule type="containsText" dxfId="9" priority="8" operator="containsText" text="nedgravd">
      <formula>NOT(ISERROR(SEARCH("nedgravd",P9)))</formula>
    </cfRule>
  </conditionalFormatting>
  <conditionalFormatting sqref="Q9:Q123">
    <cfRule type="containsText" dxfId="8" priority="11" stopIfTrue="1" operator="containsText" text="Nei">
      <formula>NOT(ISERROR(SEARCH("Nei",Q9)))</formula>
    </cfRule>
    <cfRule type="containsText" dxfId="7" priority="12" operator="containsText" text="Ja">
      <formula>NOT(ISERROR(SEARCH("Ja",Q9)))</formula>
    </cfRule>
  </conditionalFormatting>
  <conditionalFormatting sqref="T6">
    <cfRule type="cellIs" dxfId="6" priority="13" operator="equal">
      <formula>1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A9104AA-BBC5-D141-B88A-EDAFFAAB7DBE}">
          <x14:formula1>
            <xm:f>Lister!#REF!</xm:f>
          </x14:formula1>
          <xm:sqref>D53:D122 G53:G122</xm:sqref>
        </x14:dataValidation>
        <x14:dataValidation type="list" allowBlank="1" showInputMessage="1" showErrorMessage="1" xr:uid="{8319D097-B924-5E48-8351-CC2866C86667}">
          <x14:formula1>
            <xm:f>Lister!$C$18:$C$24</xm:f>
          </x14:formula1>
          <xm:sqref>L9:L122</xm:sqref>
        </x14:dataValidation>
        <x14:dataValidation type="list" allowBlank="1" showInputMessage="1" showErrorMessage="1" xr:uid="{9BDF2280-2E2D-F24A-AB1B-C939E0E0C026}">
          <x14:formula1>
            <xm:f>Lister!$E$8:$E$37</xm:f>
          </x14:formula1>
          <xm:sqref>B9:C122</xm:sqref>
        </x14:dataValidation>
        <x14:dataValidation type="list" allowBlank="1" showInputMessage="1" showErrorMessage="1" xr:uid="{59627B5E-940A-A644-9296-2A6139C34598}">
          <x14:formula1>
            <xm:f>Lister!$G$20:$G$22</xm:f>
          </x14:formula1>
          <xm:sqref>E9:E122</xm:sqref>
        </x14:dataValidation>
        <x14:dataValidation type="list" allowBlank="1" showInputMessage="1" showErrorMessage="1" xr:uid="{73DF7F4E-18BD-8246-AAC4-517E07D9405D}">
          <x14:formula1>
            <xm:f>Lister!$G$28:$G$34</xm:f>
          </x14:formula1>
          <xm:sqref>L9:L122</xm:sqref>
        </x14:dataValidation>
        <x14:dataValidation type="list" allowBlank="1" showInputMessage="1" showErrorMessage="1" xr:uid="{92114B4E-9CAA-264C-9B17-8D5A101F46C0}">
          <x14:formula1>
            <xm:f>Lister!$G$38:$G$39</xm:f>
          </x14:formula1>
          <xm:sqref>G9:G122</xm:sqref>
        </x14:dataValidation>
        <x14:dataValidation type="list" allowBlank="1" showInputMessage="1" showErrorMessage="1" xr:uid="{ECB25A03-92BB-7C44-AEBE-6FE75744B91C}">
          <x14:formula1>
            <xm:f>Lister!$G$44:$G$45</xm:f>
          </x14:formula1>
          <xm:sqref>S9:U122 O9:O122</xm:sqref>
        </x14:dataValidation>
        <x14:dataValidation type="list" allowBlank="1" showInputMessage="1" showErrorMessage="1" xr:uid="{E3413B83-3C7B-4940-BF46-A55C208EC292}">
          <x14:formula1>
            <xm:f>Lister!$G$49:$G$55</xm:f>
          </x14:formula1>
          <xm:sqref>P9:P122</xm:sqref>
        </x14:dataValidation>
        <x14:dataValidation type="list" allowBlank="1" showInputMessage="1" showErrorMessage="1" xr:uid="{2A6883CF-1FCD-B14B-838D-A6B8F3118AD8}">
          <x14:formula1>
            <xm:f>Lister!$C$50:$C$51</xm:f>
          </x14:formula1>
          <xm:sqref>Q9:Q122</xm:sqref>
        </x14:dataValidation>
        <x14:dataValidation type="list" allowBlank="1" showInputMessage="1" showErrorMessage="1" xr:uid="{42A6E26B-2490-8446-B286-83326FE42988}">
          <x14:formula1>
            <xm:f>Lister!$C$45:$C$46</xm:f>
          </x14:formula1>
          <xm:sqref>Q9:Q122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A48B-1015-8541-8DCA-F726D48BC803}">
  <sheetPr>
    <tabColor theme="6"/>
    <outlinePr summaryBelow="0" summaryRight="0"/>
  </sheetPr>
  <dimension ref="B1:N227"/>
  <sheetViews>
    <sheetView zoomScaleNormal="100" workbookViewId="0">
      <selection activeCell="P12" sqref="P12"/>
    </sheetView>
  </sheetViews>
  <sheetFormatPr baseColWidth="10" defaultColWidth="12.6640625" defaultRowHeight="16" customHeight="1"/>
  <cols>
    <col min="1" max="1" width="3.5" style="8" customWidth="1"/>
    <col min="2" max="2" width="22.1640625" style="8" customWidth="1"/>
    <col min="3" max="3" width="25.83203125" style="8" customWidth="1"/>
    <col min="4" max="4" width="10" style="8" customWidth="1"/>
    <col min="5" max="5" width="13.5" style="8" customWidth="1"/>
    <col min="6" max="6" width="10" style="8" customWidth="1"/>
    <col min="7" max="7" width="3.6640625" style="8" customWidth="1"/>
    <col min="8" max="8" width="27.1640625" style="8" customWidth="1"/>
    <col min="9" max="9" width="10" style="8" customWidth="1"/>
    <col min="10" max="10" width="13.5" style="8" customWidth="1"/>
    <col min="11" max="11" width="10" style="8" customWidth="1"/>
    <col min="12" max="12" width="11.6640625" style="8" customWidth="1"/>
    <col min="13" max="13" width="3.1640625" style="8" customWidth="1"/>
    <col min="14" max="14" width="13" style="8" customWidth="1"/>
    <col min="15" max="15" width="12.6640625" style="8"/>
    <col min="16" max="16" width="36.33203125" style="8" customWidth="1"/>
    <col min="17" max="16384" width="12.6640625" style="8"/>
  </cols>
  <sheetData>
    <row r="1" spans="2:14" s="1" customFormat="1" ht="16" customHeight="1"/>
    <row r="2" spans="2:14" s="1" customFormat="1" ht="41" customHeight="1">
      <c r="B2" s="4" t="s">
        <v>302</v>
      </c>
    </row>
    <row r="3" spans="2:14" s="1" customFormat="1" ht="15" customHeight="1">
      <c r="B3" s="4"/>
    </row>
    <row r="4" spans="2:14" s="1" customFormat="1" ht="15" customHeight="1">
      <c r="B4" s="156" t="s">
        <v>307</v>
      </c>
    </row>
    <row r="5" spans="2:14" s="1" customFormat="1" ht="15" customHeight="1">
      <c r="B5" s="156" t="s">
        <v>306</v>
      </c>
    </row>
    <row r="6" spans="2:14" s="1" customFormat="1" ht="15" customHeight="1">
      <c r="B6" s="156" t="s">
        <v>319</v>
      </c>
    </row>
    <row r="7" spans="2:14" s="1" customFormat="1" ht="15" customHeight="1">
      <c r="B7" s="4"/>
    </row>
    <row r="8" spans="2:14" s="1" customFormat="1" ht="15" customHeight="1">
      <c r="B8" s="4"/>
    </row>
    <row r="9" spans="2:14" s="1" customFormat="1" ht="16" customHeight="1">
      <c r="B9" s="158" t="s">
        <v>305</v>
      </c>
    </row>
    <row r="10" spans="2:14" s="1" customFormat="1" ht="39" customHeight="1">
      <c r="B10" s="334" t="s">
        <v>386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6"/>
    </row>
    <row r="11" spans="2:14" s="1" customFormat="1" ht="63" customHeight="1">
      <c r="B11" s="159" t="s">
        <v>22</v>
      </c>
      <c r="C11" s="159" t="s">
        <v>2</v>
      </c>
      <c r="D11" s="337" t="s">
        <v>270</v>
      </c>
      <c r="E11" s="337"/>
      <c r="F11" s="337"/>
      <c r="G11" s="111"/>
      <c r="H11" s="159" t="s">
        <v>2</v>
      </c>
      <c r="I11" s="337" t="s">
        <v>304</v>
      </c>
      <c r="J11" s="337"/>
      <c r="K11" s="338"/>
      <c r="L11" s="332" t="s">
        <v>303</v>
      </c>
    </row>
    <row r="12" spans="2:14" s="1" customFormat="1" ht="50" customHeight="1">
      <c r="B12" s="90" t="s">
        <v>77</v>
      </c>
      <c r="C12" s="90" t="s">
        <v>78</v>
      </c>
      <c r="D12" s="91" t="s">
        <v>294</v>
      </c>
      <c r="E12" s="91" t="s">
        <v>296</v>
      </c>
      <c r="F12" s="91" t="s">
        <v>295</v>
      </c>
      <c r="G12" s="160" t="s">
        <v>24</v>
      </c>
      <c r="H12" s="90" t="s">
        <v>79</v>
      </c>
      <c r="I12" s="91" t="s">
        <v>294</v>
      </c>
      <c r="J12" s="91" t="s">
        <v>296</v>
      </c>
      <c r="K12" s="161" t="s">
        <v>295</v>
      </c>
      <c r="L12" s="333"/>
      <c r="N12" s="91" t="s">
        <v>156</v>
      </c>
    </row>
    <row r="13" spans="2:14" ht="12">
      <c r="B13" s="93" t="s">
        <v>17</v>
      </c>
      <c r="C13" s="93"/>
      <c r="D13" s="98"/>
      <c r="E13" s="162"/>
      <c r="F13" s="162">
        <f>Tabell163[[#This Row],[Totalvekt for produktet
(kg)]]*Tabell163[[#This Row],[Plastandel
(0-1)]]</f>
        <v>0</v>
      </c>
      <c r="G13" s="163"/>
      <c r="H13" s="93"/>
      <c r="I13" s="98"/>
      <c r="J13" s="164"/>
      <c r="K13" s="162">
        <f>IF(I13=0,I13,J13*I13)</f>
        <v>0</v>
      </c>
      <c r="L13" s="162">
        <f>Tabell163[[#This Row],[Plastvekt
(kg)]]-K13</f>
        <v>0</v>
      </c>
      <c r="M13" s="1"/>
      <c r="N13" s="162" t="s">
        <v>140</v>
      </c>
    </row>
    <row r="14" spans="2:14" ht="12">
      <c r="B14" s="93" t="s">
        <v>17</v>
      </c>
      <c r="C14" s="93"/>
      <c r="D14" s="98"/>
      <c r="E14" s="162"/>
      <c r="F14" s="162">
        <f>Tabell163[[#This Row],[Totalvekt for produktet
(kg)]]*Tabell163[[#This Row],[Plastandel
(0-1)]]</f>
        <v>0</v>
      </c>
      <c r="G14" s="163"/>
      <c r="H14" s="93"/>
      <c r="I14" s="98"/>
      <c r="J14" s="164"/>
      <c r="K14" s="162">
        <f t="shared" ref="K14:K57" si="0">J14*I14</f>
        <v>0</v>
      </c>
      <c r="L14" s="162">
        <f>Tabell163[[#This Row],[Plastvekt
(kg)]]-K14</f>
        <v>0</v>
      </c>
      <c r="M14" s="1"/>
      <c r="N14" s="162" t="s">
        <v>158</v>
      </c>
    </row>
    <row r="15" spans="2:14" ht="12">
      <c r="B15" s="93" t="s">
        <v>17</v>
      </c>
      <c r="C15" s="93"/>
      <c r="D15" s="98"/>
      <c r="E15" s="162"/>
      <c r="F15" s="162">
        <f>Tabell163[[#This Row],[Totalvekt for produktet
(kg)]]*Tabell163[[#This Row],[Plastandel
(0-1)]]</f>
        <v>0</v>
      </c>
      <c r="G15" s="163"/>
      <c r="H15" s="93"/>
      <c r="I15" s="98"/>
      <c r="J15" s="164"/>
      <c r="K15" s="162">
        <f t="shared" si="0"/>
        <v>0</v>
      </c>
      <c r="L15" s="162">
        <f>Tabell163[[#This Row],[Plastvekt
(kg)]]-K15</f>
        <v>0</v>
      </c>
      <c r="M15" s="1"/>
      <c r="N15" s="162" t="s">
        <v>157</v>
      </c>
    </row>
    <row r="16" spans="2:14" ht="12">
      <c r="B16" s="93" t="s">
        <v>17</v>
      </c>
      <c r="C16" s="93"/>
      <c r="D16" s="98"/>
      <c r="E16" s="162"/>
      <c r="F16" s="162">
        <f>Tabell163[[#This Row],[Totalvekt for produktet
(kg)]]*Tabell163[[#This Row],[Plastandel
(0-1)]]</f>
        <v>0</v>
      </c>
      <c r="G16" s="163"/>
      <c r="H16" s="93"/>
      <c r="I16" s="98"/>
      <c r="J16" s="164"/>
      <c r="K16" s="162">
        <f t="shared" si="0"/>
        <v>0</v>
      </c>
      <c r="L16" s="162">
        <f>Tabell163[[#This Row],[Plastvekt
(kg)]]-K16</f>
        <v>0</v>
      </c>
      <c r="M16" s="1"/>
      <c r="N16" s="162"/>
    </row>
    <row r="17" spans="2:14" ht="12">
      <c r="B17" s="93" t="s">
        <v>17</v>
      </c>
      <c r="C17" s="93"/>
      <c r="D17" s="98"/>
      <c r="E17" s="162"/>
      <c r="F17" s="162">
        <f>Tabell163[[#This Row],[Totalvekt for produktet
(kg)]]*Tabell163[[#This Row],[Plastandel
(0-1)]]</f>
        <v>0</v>
      </c>
      <c r="G17" s="163"/>
      <c r="H17" s="93"/>
      <c r="I17" s="98"/>
      <c r="J17" s="164"/>
      <c r="K17" s="162">
        <f t="shared" si="0"/>
        <v>0</v>
      </c>
      <c r="L17" s="162">
        <f>Tabell163[[#This Row],[Plastvekt
(kg)]]-K17</f>
        <v>0</v>
      </c>
      <c r="M17" s="1"/>
      <c r="N17" s="162"/>
    </row>
    <row r="18" spans="2:14" ht="12">
      <c r="B18" s="93" t="s">
        <v>17</v>
      </c>
      <c r="C18" s="93"/>
      <c r="D18" s="98"/>
      <c r="E18" s="162"/>
      <c r="F18" s="162">
        <f>Tabell163[[#This Row],[Totalvekt for produktet
(kg)]]*Tabell163[[#This Row],[Plastandel
(0-1)]]</f>
        <v>0</v>
      </c>
      <c r="G18" s="163"/>
      <c r="H18" s="93"/>
      <c r="I18" s="98"/>
      <c r="J18" s="164"/>
      <c r="K18" s="162">
        <f t="shared" si="0"/>
        <v>0</v>
      </c>
      <c r="L18" s="162">
        <f>Tabell163[[#This Row],[Plastvekt
(kg)]]-K18</f>
        <v>0</v>
      </c>
      <c r="M18" s="1"/>
      <c r="N18" s="162"/>
    </row>
    <row r="19" spans="2:14" ht="12">
      <c r="B19" s="93" t="s">
        <v>141</v>
      </c>
      <c r="C19" s="93"/>
      <c r="D19" s="98"/>
      <c r="E19" s="162"/>
      <c r="F19" s="162">
        <f>Tabell163[[#This Row],[Totalvekt for produktet
(kg)]]*Tabell163[[#This Row],[Plastandel
(0-1)]]</f>
        <v>0</v>
      </c>
      <c r="G19" s="163"/>
      <c r="H19" s="93"/>
      <c r="I19" s="98"/>
      <c r="J19" s="164"/>
      <c r="K19" s="162">
        <f t="shared" si="0"/>
        <v>0</v>
      </c>
      <c r="L19" s="162">
        <f>Tabell163[[#This Row],[Plastvekt
(kg)]]-K19</f>
        <v>0</v>
      </c>
      <c r="M19" s="1"/>
      <c r="N19" s="162"/>
    </row>
    <row r="20" spans="2:14" ht="12">
      <c r="B20" s="93" t="s">
        <v>141</v>
      </c>
      <c r="C20" s="93"/>
      <c r="D20" s="98"/>
      <c r="E20" s="162"/>
      <c r="F20" s="162">
        <f>Tabell163[[#This Row],[Totalvekt for produktet
(kg)]]*Tabell163[[#This Row],[Plastandel
(0-1)]]</f>
        <v>0</v>
      </c>
      <c r="G20" s="163"/>
      <c r="H20" s="93"/>
      <c r="I20" s="98"/>
      <c r="J20" s="164"/>
      <c r="K20" s="162">
        <f t="shared" si="0"/>
        <v>0</v>
      </c>
      <c r="L20" s="162">
        <f>Tabell163[[#This Row],[Plastvekt
(kg)]]-K20</f>
        <v>0</v>
      </c>
      <c r="M20" s="1"/>
      <c r="N20" s="162"/>
    </row>
    <row r="21" spans="2:14" ht="12">
      <c r="B21" s="93" t="s">
        <v>141</v>
      </c>
      <c r="C21" s="93"/>
      <c r="D21" s="98"/>
      <c r="E21" s="162"/>
      <c r="F21" s="162">
        <f>Tabell163[[#This Row],[Totalvekt for produktet
(kg)]]*Tabell163[[#This Row],[Plastandel
(0-1)]]</f>
        <v>0</v>
      </c>
      <c r="G21" s="163"/>
      <c r="H21" s="93"/>
      <c r="I21" s="98"/>
      <c r="J21" s="164"/>
      <c r="K21" s="162">
        <f t="shared" si="0"/>
        <v>0</v>
      </c>
      <c r="L21" s="162">
        <f>Tabell163[[#This Row],[Plastvekt
(kg)]]-K21</f>
        <v>0</v>
      </c>
      <c r="M21" s="1"/>
      <c r="N21" s="162"/>
    </row>
    <row r="22" spans="2:14" ht="12">
      <c r="B22" s="93" t="s">
        <v>141</v>
      </c>
      <c r="C22" s="93"/>
      <c r="D22" s="98"/>
      <c r="E22" s="162"/>
      <c r="F22" s="162">
        <f>Tabell163[[#This Row],[Totalvekt for produktet
(kg)]]*Tabell163[[#This Row],[Plastandel
(0-1)]]</f>
        <v>0</v>
      </c>
      <c r="G22" s="163"/>
      <c r="H22" s="93"/>
      <c r="I22" s="98"/>
      <c r="J22" s="164"/>
      <c r="K22" s="162">
        <f t="shared" si="0"/>
        <v>0</v>
      </c>
      <c r="L22" s="162">
        <f>Tabell163[[#This Row],[Plastvekt
(kg)]]-K22</f>
        <v>0</v>
      </c>
      <c r="M22" s="1"/>
      <c r="N22" s="162"/>
    </row>
    <row r="23" spans="2:14" ht="12">
      <c r="B23" s="93" t="s">
        <v>141</v>
      </c>
      <c r="C23" s="93"/>
      <c r="D23" s="98"/>
      <c r="E23" s="162"/>
      <c r="F23" s="162">
        <f>Tabell163[[#This Row],[Totalvekt for produktet
(kg)]]*Tabell163[[#This Row],[Plastandel
(0-1)]]</f>
        <v>0</v>
      </c>
      <c r="G23" s="163"/>
      <c r="H23" s="93"/>
      <c r="I23" s="98"/>
      <c r="J23" s="164"/>
      <c r="K23" s="162">
        <f t="shared" si="0"/>
        <v>0</v>
      </c>
      <c r="L23" s="162">
        <f>Tabell163[[#This Row],[Plastvekt
(kg)]]-K23</f>
        <v>0</v>
      </c>
      <c r="M23" s="1"/>
      <c r="N23" s="162"/>
    </row>
    <row r="24" spans="2:14" ht="12">
      <c r="B24" s="93" t="s">
        <v>141</v>
      </c>
      <c r="C24" s="93"/>
      <c r="D24" s="98"/>
      <c r="E24" s="162"/>
      <c r="F24" s="162">
        <f>Tabell163[[#This Row],[Totalvekt for produktet
(kg)]]*Tabell163[[#This Row],[Plastandel
(0-1)]]</f>
        <v>0</v>
      </c>
      <c r="G24" s="163"/>
      <c r="H24" s="93"/>
      <c r="I24" s="98"/>
      <c r="J24" s="164"/>
      <c r="K24" s="162">
        <f t="shared" si="0"/>
        <v>0</v>
      </c>
      <c r="L24" s="162">
        <f>Tabell163[[#This Row],[Plastvekt
(kg)]]-K24</f>
        <v>0</v>
      </c>
      <c r="M24" s="1"/>
      <c r="N24" s="162"/>
    </row>
    <row r="25" spans="2:14" ht="12">
      <c r="B25" s="93" t="s">
        <v>141</v>
      </c>
      <c r="C25" s="93"/>
      <c r="D25" s="98"/>
      <c r="E25" s="162"/>
      <c r="F25" s="162">
        <f>Tabell163[[#This Row],[Totalvekt for produktet
(kg)]]*Tabell163[[#This Row],[Plastandel
(0-1)]]</f>
        <v>0</v>
      </c>
      <c r="G25" s="163"/>
      <c r="H25" s="93"/>
      <c r="I25" s="98"/>
      <c r="J25" s="164"/>
      <c r="K25" s="162">
        <f t="shared" si="0"/>
        <v>0</v>
      </c>
      <c r="L25" s="162">
        <f>Tabell163[[#This Row],[Plastvekt
(kg)]]-K25</f>
        <v>0</v>
      </c>
      <c r="M25" s="1"/>
      <c r="N25" s="162"/>
    </row>
    <row r="26" spans="2:14" ht="12">
      <c r="B26" s="93" t="s">
        <v>141</v>
      </c>
      <c r="C26" s="93"/>
      <c r="D26" s="98"/>
      <c r="E26" s="162"/>
      <c r="F26" s="162">
        <f>Tabell163[[#This Row],[Totalvekt for produktet
(kg)]]*Tabell163[[#This Row],[Plastandel
(0-1)]]</f>
        <v>0</v>
      </c>
      <c r="G26" s="163"/>
      <c r="H26" s="93"/>
      <c r="I26" s="98"/>
      <c r="J26" s="164"/>
      <c r="K26" s="162">
        <f t="shared" si="0"/>
        <v>0</v>
      </c>
      <c r="L26" s="162">
        <f>Tabell163[[#This Row],[Plastvekt
(kg)]]-K26</f>
        <v>0</v>
      </c>
      <c r="M26" s="1"/>
      <c r="N26" s="162"/>
    </row>
    <row r="27" spans="2:14" ht="12">
      <c r="B27" s="93" t="s">
        <v>141</v>
      </c>
      <c r="C27" s="93"/>
      <c r="D27" s="98"/>
      <c r="E27" s="162"/>
      <c r="F27" s="162">
        <f>Tabell163[[#This Row],[Totalvekt for produktet
(kg)]]*Tabell163[[#This Row],[Plastandel
(0-1)]]</f>
        <v>0</v>
      </c>
      <c r="G27" s="163"/>
      <c r="H27" s="93"/>
      <c r="I27" s="98"/>
      <c r="J27" s="164"/>
      <c r="K27" s="162">
        <f t="shared" si="0"/>
        <v>0</v>
      </c>
      <c r="L27" s="162">
        <f>Tabell163[[#This Row],[Plastvekt
(kg)]]-K27</f>
        <v>0</v>
      </c>
      <c r="M27" s="1"/>
      <c r="N27" s="162"/>
    </row>
    <row r="28" spans="2:14" ht="12">
      <c r="B28" s="93"/>
      <c r="C28" s="93"/>
      <c r="D28" s="98"/>
      <c r="E28" s="93"/>
      <c r="F28" s="162">
        <f>Tabell163[[#This Row],[Totalvekt for produktet
(kg)]]*Tabell163[[#This Row],[Plastandel
(0-1)]]</f>
        <v>0</v>
      </c>
      <c r="G28" s="163"/>
      <c r="H28" s="93"/>
      <c r="I28" s="98"/>
      <c r="J28" s="93"/>
      <c r="K28" s="162">
        <f t="shared" si="0"/>
        <v>0</v>
      </c>
      <c r="L28" s="162">
        <f>Tabell163[[#This Row],[Plastvekt
(kg)]]-K28</f>
        <v>0</v>
      </c>
      <c r="M28" s="1"/>
      <c r="N28" s="162"/>
    </row>
    <row r="29" spans="2:14" ht="12">
      <c r="B29" s="93"/>
      <c r="C29" s="93"/>
      <c r="D29" s="98"/>
      <c r="E29" s="93"/>
      <c r="F29" s="162">
        <f>Tabell163[[#This Row],[Totalvekt for produktet
(kg)]]*Tabell163[[#This Row],[Plastandel
(0-1)]]</f>
        <v>0</v>
      </c>
      <c r="G29" s="163"/>
      <c r="H29" s="93"/>
      <c r="I29" s="98"/>
      <c r="J29" s="93"/>
      <c r="K29" s="162">
        <f t="shared" si="0"/>
        <v>0</v>
      </c>
      <c r="L29" s="162">
        <f>Tabell163[[#This Row],[Plastvekt
(kg)]]-K29</f>
        <v>0</v>
      </c>
      <c r="M29" s="1"/>
      <c r="N29" s="162"/>
    </row>
    <row r="30" spans="2:14" ht="12">
      <c r="B30" s="93"/>
      <c r="C30" s="93"/>
      <c r="D30" s="98"/>
      <c r="E30" s="93"/>
      <c r="F30" s="162">
        <f>Tabell163[[#This Row],[Totalvekt for produktet
(kg)]]*Tabell163[[#This Row],[Plastandel
(0-1)]]</f>
        <v>0</v>
      </c>
      <c r="G30" s="163"/>
      <c r="H30" s="93"/>
      <c r="I30" s="98"/>
      <c r="J30" s="93"/>
      <c r="K30" s="162">
        <f t="shared" si="0"/>
        <v>0</v>
      </c>
      <c r="L30" s="162">
        <f>Tabell163[[#This Row],[Plastvekt
(kg)]]-K30</f>
        <v>0</v>
      </c>
      <c r="M30" s="1"/>
      <c r="N30" s="162"/>
    </row>
    <row r="31" spans="2:14" ht="12">
      <c r="B31" s="93"/>
      <c r="C31" s="93"/>
      <c r="D31" s="98"/>
      <c r="E31" s="93"/>
      <c r="F31" s="162">
        <f>Tabell163[[#This Row],[Totalvekt for produktet
(kg)]]*Tabell163[[#This Row],[Plastandel
(0-1)]]</f>
        <v>0</v>
      </c>
      <c r="G31" s="163"/>
      <c r="H31" s="93"/>
      <c r="I31" s="98"/>
      <c r="J31" s="93"/>
      <c r="K31" s="162">
        <f t="shared" si="0"/>
        <v>0</v>
      </c>
      <c r="L31" s="162">
        <f>Tabell163[[#This Row],[Plastvekt
(kg)]]-K31</f>
        <v>0</v>
      </c>
      <c r="M31" s="1"/>
      <c r="N31" s="162"/>
    </row>
    <row r="32" spans="2:14" ht="12">
      <c r="B32" s="93"/>
      <c r="C32" s="93"/>
      <c r="D32" s="98"/>
      <c r="E32" s="93"/>
      <c r="F32" s="162">
        <f>Tabell163[[#This Row],[Totalvekt for produktet
(kg)]]*Tabell163[[#This Row],[Plastandel
(0-1)]]</f>
        <v>0</v>
      </c>
      <c r="G32" s="163"/>
      <c r="H32" s="93"/>
      <c r="I32" s="98"/>
      <c r="J32" s="93"/>
      <c r="K32" s="162">
        <f t="shared" si="0"/>
        <v>0</v>
      </c>
      <c r="L32" s="162">
        <f>Tabell163[[#This Row],[Plastvekt
(kg)]]-K32</f>
        <v>0</v>
      </c>
      <c r="M32" s="1"/>
      <c r="N32" s="162"/>
    </row>
    <row r="33" spans="2:14" ht="12">
      <c r="B33" s="93"/>
      <c r="C33" s="93"/>
      <c r="D33" s="98"/>
      <c r="E33" s="93"/>
      <c r="F33" s="162">
        <f>Tabell163[[#This Row],[Totalvekt for produktet
(kg)]]*Tabell163[[#This Row],[Plastandel
(0-1)]]</f>
        <v>0</v>
      </c>
      <c r="G33" s="163"/>
      <c r="H33" s="93"/>
      <c r="I33" s="98"/>
      <c r="J33" s="93"/>
      <c r="K33" s="162">
        <f t="shared" si="0"/>
        <v>0</v>
      </c>
      <c r="L33" s="162">
        <f>Tabell163[[#This Row],[Plastvekt
(kg)]]-K33</f>
        <v>0</v>
      </c>
      <c r="M33" s="1"/>
      <c r="N33" s="162"/>
    </row>
    <row r="34" spans="2:14" ht="12">
      <c r="B34" s="93"/>
      <c r="C34" s="93"/>
      <c r="D34" s="98"/>
      <c r="E34" s="93"/>
      <c r="F34" s="162">
        <f>Tabell163[[#This Row],[Totalvekt for produktet
(kg)]]*Tabell163[[#This Row],[Plastandel
(0-1)]]</f>
        <v>0</v>
      </c>
      <c r="G34" s="163"/>
      <c r="H34" s="93"/>
      <c r="I34" s="98"/>
      <c r="J34" s="93"/>
      <c r="K34" s="162">
        <f t="shared" si="0"/>
        <v>0</v>
      </c>
      <c r="L34" s="162">
        <f>Tabell163[[#This Row],[Plastvekt
(kg)]]-K34</f>
        <v>0</v>
      </c>
      <c r="M34" s="1"/>
      <c r="N34" s="162"/>
    </row>
    <row r="35" spans="2:14" ht="12">
      <c r="B35" s="93"/>
      <c r="C35" s="93"/>
      <c r="D35" s="98"/>
      <c r="E35" s="93"/>
      <c r="F35" s="162">
        <f>Tabell163[[#This Row],[Totalvekt for produktet
(kg)]]*Tabell163[[#This Row],[Plastandel
(0-1)]]</f>
        <v>0</v>
      </c>
      <c r="G35" s="163"/>
      <c r="H35" s="93"/>
      <c r="I35" s="98"/>
      <c r="J35" s="93"/>
      <c r="K35" s="162">
        <f t="shared" si="0"/>
        <v>0</v>
      </c>
      <c r="L35" s="162">
        <f>Tabell163[[#This Row],[Plastvekt
(kg)]]-K35</f>
        <v>0</v>
      </c>
      <c r="M35" s="1"/>
      <c r="N35" s="162"/>
    </row>
    <row r="36" spans="2:14" ht="12">
      <c r="B36" s="93"/>
      <c r="C36" s="93"/>
      <c r="D36" s="98"/>
      <c r="E36" s="93"/>
      <c r="F36" s="162">
        <f>Tabell163[[#This Row],[Totalvekt for produktet
(kg)]]*Tabell163[[#This Row],[Plastandel
(0-1)]]</f>
        <v>0</v>
      </c>
      <c r="G36" s="163"/>
      <c r="H36" s="93"/>
      <c r="I36" s="98"/>
      <c r="J36" s="93"/>
      <c r="K36" s="162">
        <f t="shared" si="0"/>
        <v>0</v>
      </c>
      <c r="L36" s="162">
        <f>Tabell163[[#This Row],[Plastvekt
(kg)]]-K36</f>
        <v>0</v>
      </c>
      <c r="M36" s="1"/>
      <c r="N36" s="162"/>
    </row>
    <row r="37" spans="2:14" ht="12">
      <c r="B37" s="93"/>
      <c r="C37" s="93"/>
      <c r="D37" s="98"/>
      <c r="E37" s="93"/>
      <c r="F37" s="162">
        <f>Tabell163[[#This Row],[Totalvekt for produktet
(kg)]]*Tabell163[[#This Row],[Plastandel
(0-1)]]</f>
        <v>0</v>
      </c>
      <c r="G37" s="163"/>
      <c r="H37" s="93"/>
      <c r="I37" s="98"/>
      <c r="J37" s="93"/>
      <c r="K37" s="162">
        <f t="shared" si="0"/>
        <v>0</v>
      </c>
      <c r="L37" s="162">
        <f>Tabell163[[#This Row],[Plastvekt
(kg)]]-K37</f>
        <v>0</v>
      </c>
      <c r="M37" s="1"/>
      <c r="N37" s="162"/>
    </row>
    <row r="38" spans="2:14" ht="12">
      <c r="B38" s="93"/>
      <c r="C38" s="93"/>
      <c r="D38" s="98"/>
      <c r="E38" s="93"/>
      <c r="F38" s="162">
        <f>Tabell163[[#This Row],[Totalvekt for produktet
(kg)]]*Tabell163[[#This Row],[Plastandel
(0-1)]]</f>
        <v>0</v>
      </c>
      <c r="G38" s="163"/>
      <c r="H38" s="93"/>
      <c r="I38" s="98"/>
      <c r="J38" s="93"/>
      <c r="K38" s="162">
        <f t="shared" si="0"/>
        <v>0</v>
      </c>
      <c r="L38" s="162">
        <f>Tabell163[[#This Row],[Plastvekt
(kg)]]-K38</f>
        <v>0</v>
      </c>
      <c r="M38" s="1"/>
      <c r="N38" s="162"/>
    </row>
    <row r="39" spans="2:14" ht="12">
      <c r="B39" s="93"/>
      <c r="C39" s="93"/>
      <c r="D39" s="98"/>
      <c r="E39" s="93"/>
      <c r="F39" s="162">
        <f>Tabell163[[#This Row],[Totalvekt for produktet
(kg)]]*Tabell163[[#This Row],[Plastandel
(0-1)]]</f>
        <v>0</v>
      </c>
      <c r="G39" s="163"/>
      <c r="H39" s="93"/>
      <c r="I39" s="98"/>
      <c r="J39" s="93"/>
      <c r="K39" s="162">
        <f t="shared" si="0"/>
        <v>0</v>
      </c>
      <c r="L39" s="162">
        <f>Tabell163[[#This Row],[Plastvekt
(kg)]]-K39</f>
        <v>0</v>
      </c>
      <c r="M39" s="1"/>
      <c r="N39" s="162"/>
    </row>
    <row r="40" spans="2:14" ht="12">
      <c r="B40" s="93"/>
      <c r="C40" s="93"/>
      <c r="D40" s="98"/>
      <c r="E40" s="93"/>
      <c r="F40" s="162">
        <f>Tabell163[[#This Row],[Totalvekt for produktet
(kg)]]*Tabell163[[#This Row],[Plastandel
(0-1)]]</f>
        <v>0</v>
      </c>
      <c r="G40" s="163"/>
      <c r="H40" s="93"/>
      <c r="I40" s="98"/>
      <c r="J40" s="93"/>
      <c r="K40" s="162">
        <f t="shared" si="0"/>
        <v>0</v>
      </c>
      <c r="L40" s="162">
        <f>Tabell163[[#This Row],[Plastvekt
(kg)]]-K40</f>
        <v>0</v>
      </c>
      <c r="M40" s="1"/>
      <c r="N40" s="162"/>
    </row>
    <row r="41" spans="2:14" ht="12">
      <c r="B41" s="93"/>
      <c r="C41" s="93"/>
      <c r="D41" s="98"/>
      <c r="E41" s="93"/>
      <c r="F41" s="162">
        <f>Tabell163[[#This Row],[Totalvekt for produktet
(kg)]]*Tabell163[[#This Row],[Plastandel
(0-1)]]</f>
        <v>0</v>
      </c>
      <c r="G41" s="163"/>
      <c r="H41" s="93"/>
      <c r="I41" s="98"/>
      <c r="J41" s="93"/>
      <c r="K41" s="162">
        <f t="shared" si="0"/>
        <v>0</v>
      </c>
      <c r="L41" s="162">
        <f>Tabell163[[#This Row],[Plastvekt
(kg)]]-K41</f>
        <v>0</v>
      </c>
      <c r="M41" s="1"/>
      <c r="N41" s="162"/>
    </row>
    <row r="42" spans="2:14" ht="12">
      <c r="B42" s="93"/>
      <c r="C42" s="93"/>
      <c r="D42" s="98"/>
      <c r="E42" s="93"/>
      <c r="F42" s="162">
        <f>Tabell163[[#This Row],[Totalvekt for produktet
(kg)]]*Tabell163[[#This Row],[Plastandel
(0-1)]]</f>
        <v>0</v>
      </c>
      <c r="G42" s="163"/>
      <c r="H42" s="93"/>
      <c r="I42" s="98"/>
      <c r="J42" s="93"/>
      <c r="K42" s="162">
        <f t="shared" si="0"/>
        <v>0</v>
      </c>
      <c r="L42" s="162">
        <f>Tabell163[[#This Row],[Plastvekt
(kg)]]-K42</f>
        <v>0</v>
      </c>
      <c r="M42" s="1"/>
      <c r="N42" s="162"/>
    </row>
    <row r="43" spans="2:14" ht="12">
      <c r="B43" s="93"/>
      <c r="C43" s="93"/>
      <c r="D43" s="98"/>
      <c r="E43" s="93"/>
      <c r="F43" s="162">
        <f>Tabell163[[#This Row],[Totalvekt for produktet
(kg)]]*Tabell163[[#This Row],[Plastandel
(0-1)]]</f>
        <v>0</v>
      </c>
      <c r="G43" s="163"/>
      <c r="H43" s="93"/>
      <c r="I43" s="98"/>
      <c r="J43" s="93"/>
      <c r="K43" s="162">
        <f t="shared" si="0"/>
        <v>0</v>
      </c>
      <c r="L43" s="162">
        <f>Tabell163[[#This Row],[Plastvekt
(kg)]]-K43</f>
        <v>0</v>
      </c>
      <c r="M43" s="1"/>
      <c r="N43" s="162"/>
    </row>
    <row r="44" spans="2:14" ht="12">
      <c r="B44" s="93"/>
      <c r="C44" s="93"/>
      <c r="D44" s="98"/>
      <c r="E44" s="93"/>
      <c r="F44" s="162">
        <f>Tabell163[[#This Row],[Totalvekt for produktet
(kg)]]*Tabell163[[#This Row],[Plastandel
(0-1)]]</f>
        <v>0</v>
      </c>
      <c r="G44" s="163"/>
      <c r="H44" s="93"/>
      <c r="I44" s="98"/>
      <c r="J44" s="93"/>
      <c r="K44" s="162">
        <f t="shared" si="0"/>
        <v>0</v>
      </c>
      <c r="L44" s="162">
        <f>Tabell163[[#This Row],[Plastvekt
(kg)]]-K44</f>
        <v>0</v>
      </c>
      <c r="M44" s="1"/>
      <c r="N44" s="162"/>
    </row>
    <row r="45" spans="2:14" ht="12">
      <c r="B45" s="93"/>
      <c r="C45" s="93"/>
      <c r="D45" s="98"/>
      <c r="E45" s="93"/>
      <c r="F45" s="162">
        <f>Tabell163[[#This Row],[Totalvekt for produktet
(kg)]]*Tabell163[[#This Row],[Plastandel
(0-1)]]</f>
        <v>0</v>
      </c>
      <c r="G45" s="163"/>
      <c r="H45" s="93"/>
      <c r="I45" s="98"/>
      <c r="J45" s="93"/>
      <c r="K45" s="162">
        <f t="shared" si="0"/>
        <v>0</v>
      </c>
      <c r="L45" s="162">
        <f>Tabell163[[#This Row],[Plastvekt
(kg)]]-K45</f>
        <v>0</v>
      </c>
      <c r="M45" s="1"/>
      <c r="N45" s="162"/>
    </row>
    <row r="46" spans="2:14" ht="12">
      <c r="B46" s="93"/>
      <c r="C46" s="93"/>
      <c r="D46" s="98"/>
      <c r="E46" s="93"/>
      <c r="F46" s="162">
        <f>Tabell163[[#This Row],[Totalvekt for produktet
(kg)]]*Tabell163[[#This Row],[Plastandel
(0-1)]]</f>
        <v>0</v>
      </c>
      <c r="G46" s="163"/>
      <c r="H46" s="93"/>
      <c r="I46" s="98"/>
      <c r="J46" s="93"/>
      <c r="K46" s="162">
        <f t="shared" si="0"/>
        <v>0</v>
      </c>
      <c r="L46" s="162">
        <f>Tabell163[[#This Row],[Plastvekt
(kg)]]-K46</f>
        <v>0</v>
      </c>
      <c r="M46" s="1"/>
      <c r="N46" s="162"/>
    </row>
    <row r="47" spans="2:14" ht="12">
      <c r="B47" s="93"/>
      <c r="C47" s="93"/>
      <c r="D47" s="98"/>
      <c r="E47" s="93"/>
      <c r="F47" s="162">
        <f>Tabell163[[#This Row],[Totalvekt for produktet
(kg)]]*Tabell163[[#This Row],[Plastandel
(0-1)]]</f>
        <v>0</v>
      </c>
      <c r="G47" s="163"/>
      <c r="H47" s="93"/>
      <c r="I47" s="98"/>
      <c r="J47" s="93"/>
      <c r="K47" s="162">
        <f t="shared" si="0"/>
        <v>0</v>
      </c>
      <c r="L47" s="162">
        <f>Tabell163[[#This Row],[Plastvekt
(kg)]]-K47</f>
        <v>0</v>
      </c>
      <c r="M47" s="1"/>
      <c r="N47" s="162"/>
    </row>
    <row r="48" spans="2:14" ht="12">
      <c r="B48" s="93"/>
      <c r="C48" s="93"/>
      <c r="D48" s="98"/>
      <c r="E48" s="93"/>
      <c r="F48" s="162">
        <f>Tabell163[[#This Row],[Totalvekt for produktet
(kg)]]*Tabell163[[#This Row],[Plastandel
(0-1)]]</f>
        <v>0</v>
      </c>
      <c r="G48" s="163"/>
      <c r="H48" s="93"/>
      <c r="I48" s="98"/>
      <c r="J48" s="93"/>
      <c r="K48" s="162">
        <f t="shared" si="0"/>
        <v>0</v>
      </c>
      <c r="L48" s="162">
        <f>Tabell163[[#This Row],[Plastvekt
(kg)]]-K48</f>
        <v>0</v>
      </c>
      <c r="M48" s="1"/>
      <c r="N48" s="162"/>
    </row>
    <row r="49" spans="2:14" ht="12">
      <c r="B49" s="93"/>
      <c r="C49" s="93"/>
      <c r="D49" s="98"/>
      <c r="E49" s="93"/>
      <c r="F49" s="162">
        <f>Tabell163[[#This Row],[Totalvekt for produktet
(kg)]]*Tabell163[[#This Row],[Plastandel
(0-1)]]</f>
        <v>0</v>
      </c>
      <c r="G49" s="163"/>
      <c r="H49" s="93"/>
      <c r="I49" s="98"/>
      <c r="J49" s="93"/>
      <c r="K49" s="162">
        <f t="shared" si="0"/>
        <v>0</v>
      </c>
      <c r="L49" s="162">
        <f>Tabell163[[#This Row],[Plastvekt
(kg)]]-K49</f>
        <v>0</v>
      </c>
      <c r="M49" s="1"/>
      <c r="N49" s="162"/>
    </row>
    <row r="50" spans="2:14" ht="12">
      <c r="B50" s="93"/>
      <c r="C50" s="93"/>
      <c r="D50" s="98"/>
      <c r="E50" s="93"/>
      <c r="F50" s="162">
        <f>Tabell163[[#This Row],[Totalvekt for produktet
(kg)]]*Tabell163[[#This Row],[Plastandel
(0-1)]]</f>
        <v>0</v>
      </c>
      <c r="G50" s="163"/>
      <c r="H50" s="93"/>
      <c r="I50" s="98"/>
      <c r="J50" s="93"/>
      <c r="K50" s="162">
        <f t="shared" si="0"/>
        <v>0</v>
      </c>
      <c r="L50" s="162">
        <f>Tabell163[[#This Row],[Plastvekt
(kg)]]-K50</f>
        <v>0</v>
      </c>
      <c r="M50" s="1"/>
      <c r="N50" s="162"/>
    </row>
    <row r="51" spans="2:14" ht="12">
      <c r="B51" s="93"/>
      <c r="C51" s="93"/>
      <c r="D51" s="98"/>
      <c r="E51" s="93"/>
      <c r="F51" s="162">
        <f>Tabell163[[#This Row],[Totalvekt for produktet
(kg)]]*Tabell163[[#This Row],[Plastandel
(0-1)]]</f>
        <v>0</v>
      </c>
      <c r="G51" s="163"/>
      <c r="H51" s="93"/>
      <c r="I51" s="98"/>
      <c r="J51" s="93"/>
      <c r="K51" s="162">
        <f t="shared" si="0"/>
        <v>0</v>
      </c>
      <c r="L51" s="162">
        <f>Tabell163[[#This Row],[Plastvekt
(kg)]]-K51</f>
        <v>0</v>
      </c>
      <c r="M51" s="1"/>
      <c r="N51" s="162"/>
    </row>
    <row r="52" spans="2:14" ht="12">
      <c r="B52" s="93"/>
      <c r="C52" s="93"/>
      <c r="D52" s="98"/>
      <c r="E52" s="93"/>
      <c r="F52" s="162">
        <f>Tabell163[[#This Row],[Totalvekt for produktet
(kg)]]*Tabell163[[#This Row],[Plastandel
(0-1)]]</f>
        <v>0</v>
      </c>
      <c r="G52" s="163"/>
      <c r="H52" s="93"/>
      <c r="I52" s="98"/>
      <c r="J52" s="93"/>
      <c r="K52" s="162">
        <f t="shared" si="0"/>
        <v>0</v>
      </c>
      <c r="L52" s="162">
        <f>Tabell163[[#This Row],[Plastvekt
(kg)]]-K52</f>
        <v>0</v>
      </c>
      <c r="M52" s="1"/>
      <c r="N52" s="162"/>
    </row>
    <row r="53" spans="2:14" ht="12">
      <c r="B53" s="93"/>
      <c r="C53" s="93"/>
      <c r="D53" s="98"/>
      <c r="E53" s="93"/>
      <c r="F53" s="162">
        <f>Tabell163[[#This Row],[Totalvekt for produktet
(kg)]]*Tabell163[[#This Row],[Plastandel
(0-1)]]</f>
        <v>0</v>
      </c>
      <c r="G53" s="163"/>
      <c r="H53" s="93"/>
      <c r="I53" s="98"/>
      <c r="J53" s="93"/>
      <c r="K53" s="162">
        <f t="shared" si="0"/>
        <v>0</v>
      </c>
      <c r="L53" s="162">
        <f>Tabell163[[#This Row],[Plastvekt
(kg)]]-K53</f>
        <v>0</v>
      </c>
      <c r="M53" s="1"/>
      <c r="N53" s="162"/>
    </row>
    <row r="54" spans="2:14" ht="12">
      <c r="B54" s="93"/>
      <c r="C54" s="93"/>
      <c r="D54" s="98"/>
      <c r="E54" s="93"/>
      <c r="F54" s="162">
        <f>Tabell163[[#This Row],[Totalvekt for produktet
(kg)]]*Tabell163[[#This Row],[Plastandel
(0-1)]]</f>
        <v>0</v>
      </c>
      <c r="G54" s="163"/>
      <c r="H54" s="93"/>
      <c r="I54" s="98"/>
      <c r="J54" s="93"/>
      <c r="K54" s="162">
        <f t="shared" si="0"/>
        <v>0</v>
      </c>
      <c r="L54" s="162">
        <f>Tabell163[[#This Row],[Plastvekt
(kg)]]-K54</f>
        <v>0</v>
      </c>
      <c r="M54" s="1"/>
      <c r="N54" s="162"/>
    </row>
    <row r="55" spans="2:14" ht="12">
      <c r="B55" s="93"/>
      <c r="C55" s="97"/>
      <c r="D55" s="98"/>
      <c r="E55" s="97"/>
      <c r="F55" s="162">
        <f>Tabell163[[#This Row],[Totalvekt for produktet
(kg)]]*Tabell163[[#This Row],[Plastandel
(0-1)]]</f>
        <v>0</v>
      </c>
      <c r="G55" s="163"/>
      <c r="H55" s="97"/>
      <c r="I55" s="98"/>
      <c r="J55" s="97"/>
      <c r="K55" s="162">
        <f t="shared" si="0"/>
        <v>0</v>
      </c>
      <c r="L55" s="162">
        <f>Tabell163[[#This Row],[Plastvekt
(kg)]]-K55</f>
        <v>0</v>
      </c>
      <c r="M55" s="1"/>
      <c r="N55" s="162"/>
    </row>
    <row r="56" spans="2:14" ht="12">
      <c r="B56" s="93"/>
      <c r="C56" s="97"/>
      <c r="D56" s="98"/>
      <c r="E56" s="97"/>
      <c r="F56" s="162">
        <f>Tabell163[[#This Row],[Totalvekt for produktet
(kg)]]*Tabell163[[#This Row],[Plastandel
(0-1)]]</f>
        <v>0</v>
      </c>
      <c r="G56" s="163"/>
      <c r="H56" s="97"/>
      <c r="I56" s="98"/>
      <c r="J56" s="97"/>
      <c r="K56" s="162">
        <f t="shared" si="0"/>
        <v>0</v>
      </c>
      <c r="L56" s="162">
        <f>Tabell163[[#This Row],[Plastvekt
(kg)]]-K56</f>
        <v>0</v>
      </c>
      <c r="M56" s="1"/>
      <c r="N56" s="162"/>
    </row>
    <row r="57" spans="2:14" ht="12">
      <c r="B57" s="93"/>
      <c r="C57" s="97"/>
      <c r="D57" s="98"/>
      <c r="E57" s="97"/>
      <c r="F57" s="162">
        <f>Tabell163[[#This Row],[Totalvekt for produktet
(kg)]]*Tabell163[[#This Row],[Plastandel
(0-1)]]</f>
        <v>0</v>
      </c>
      <c r="G57" s="163"/>
      <c r="H57" s="97"/>
      <c r="I57" s="98"/>
      <c r="J57" s="97"/>
      <c r="K57" s="162">
        <f t="shared" si="0"/>
        <v>0</v>
      </c>
      <c r="L57" s="162">
        <f>Tabell163[[#This Row],[Plastvekt
(kg)]]-K57</f>
        <v>0</v>
      </c>
      <c r="M57" s="1"/>
      <c r="N57" s="162"/>
    </row>
    <row r="58" spans="2:14" ht="12">
      <c r="B58" s="165"/>
      <c r="C58" s="165"/>
      <c r="D58" s="165"/>
      <c r="E58" s="165"/>
      <c r="F58" s="166">
        <f>SUM(Tabell163[Plastvekt
(kg)])</f>
        <v>0</v>
      </c>
      <c r="G58" s="167"/>
      <c r="H58" s="165"/>
      <c r="I58" s="165"/>
      <c r="J58" s="165"/>
      <c r="K58" s="166">
        <f>SUM(K13:K57)</f>
        <v>0</v>
      </c>
      <c r="L58" s="168">
        <f>Tabell163[[#Totals],[Plastvekt
(kg)]]-K58</f>
        <v>0</v>
      </c>
      <c r="M58" s="1"/>
      <c r="N58" s="1"/>
    </row>
    <row r="59" spans="2:14" ht="12">
      <c r="M59" s="1"/>
      <c r="N59" s="1"/>
    </row>
    <row r="60" spans="2:14" ht="12">
      <c r="M60" s="1"/>
      <c r="N60" s="1"/>
    </row>
    <row r="61" spans="2:14" ht="12">
      <c r="M61" s="1"/>
      <c r="N61" s="1"/>
    </row>
    <row r="62" spans="2:14" ht="12">
      <c r="M62" s="1"/>
      <c r="N62" s="1"/>
    </row>
    <row r="63" spans="2:14" ht="12">
      <c r="M63" s="1"/>
      <c r="N63" s="1"/>
    </row>
    <row r="64" spans="2:14" s="1" customFormat="1" ht="12">
      <c r="B64" s="158" t="s">
        <v>313</v>
      </c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2:14" s="1" customFormat="1" ht="48" customHeight="1">
      <c r="B65" s="334" t="s">
        <v>150</v>
      </c>
      <c r="C65" s="335"/>
      <c r="D65" s="335"/>
      <c r="E65" s="335"/>
      <c r="F65" s="335"/>
      <c r="G65" s="335"/>
      <c r="H65" s="335"/>
      <c r="I65" s="335"/>
      <c r="J65" s="335"/>
      <c r="K65" s="335"/>
      <c r="L65" s="336"/>
    </row>
    <row r="66" spans="2:14" s="1" customFormat="1" ht="42" customHeight="1">
      <c r="B66" s="169" t="s">
        <v>308</v>
      </c>
      <c r="C66" s="159" t="s">
        <v>311</v>
      </c>
      <c r="D66" s="337" t="s">
        <v>312</v>
      </c>
      <c r="E66" s="337"/>
      <c r="F66" s="337"/>
      <c r="G66" s="111"/>
      <c r="H66" s="159" t="s">
        <v>310</v>
      </c>
      <c r="I66" s="337" t="s">
        <v>312</v>
      </c>
      <c r="J66" s="337"/>
      <c r="K66" s="337"/>
      <c r="L66" s="332" t="s">
        <v>303</v>
      </c>
    </row>
    <row r="67" spans="2:14" s="1" customFormat="1" ht="52">
      <c r="B67" s="90" t="s">
        <v>77</v>
      </c>
      <c r="C67" s="90" t="s">
        <v>155</v>
      </c>
      <c r="D67" s="91" t="s">
        <v>152</v>
      </c>
      <c r="E67" s="91" t="s">
        <v>153</v>
      </c>
      <c r="F67" s="91" t="s">
        <v>154</v>
      </c>
      <c r="G67" s="160" t="s">
        <v>24</v>
      </c>
      <c r="H67" s="91" t="s">
        <v>309</v>
      </c>
      <c r="I67" s="170" t="s">
        <v>152</v>
      </c>
      <c r="J67" s="170" t="s">
        <v>153</v>
      </c>
      <c r="K67" s="170" t="s">
        <v>154</v>
      </c>
      <c r="L67" s="333"/>
      <c r="N67" s="91" t="s">
        <v>156</v>
      </c>
    </row>
    <row r="68" spans="2:14" s="1" customFormat="1" ht="12">
      <c r="B68" s="93"/>
      <c r="C68" s="93"/>
      <c r="D68" s="171"/>
      <c r="E68" s="162"/>
      <c r="F68" s="162">
        <f>Tabell1636[[#This Row],[m2 berørt]]*Tabell1636[[#This Row],[Kg plast pr m2]]</f>
        <v>0</v>
      </c>
      <c r="G68" s="163"/>
      <c r="H68" s="171"/>
      <c r="I68" s="162"/>
      <c r="J68" s="162"/>
      <c r="K68" s="162">
        <f>J68*I68</f>
        <v>0</v>
      </c>
      <c r="L68" s="162">
        <f>Tabell1636[[#This Row],[Plastvekt]]-K68</f>
        <v>0</v>
      </c>
      <c r="N68" s="162" t="s">
        <v>140</v>
      </c>
    </row>
    <row r="69" spans="2:14" s="1" customFormat="1" ht="12">
      <c r="B69" s="93"/>
      <c r="C69" s="93"/>
      <c r="D69" s="171"/>
      <c r="E69" s="162"/>
      <c r="F69" s="162">
        <f>Tabell1636[[#This Row],[m2 berørt]]*Tabell1636[[#This Row],[Kg plast pr m2]]</f>
        <v>0</v>
      </c>
      <c r="G69" s="163"/>
      <c r="H69" s="171"/>
      <c r="I69" s="162"/>
      <c r="J69" s="162"/>
      <c r="K69" s="162">
        <f t="shared" ref="K69:K82" si="1">J69*I69</f>
        <v>0</v>
      </c>
      <c r="L69" s="162">
        <f>Tabell1636[[#This Row],[Plastvekt]]-K69</f>
        <v>0</v>
      </c>
      <c r="N69" s="162" t="s">
        <v>158</v>
      </c>
    </row>
    <row r="70" spans="2:14" s="1" customFormat="1" ht="12">
      <c r="B70" s="93"/>
      <c r="C70" s="93"/>
      <c r="D70" s="171"/>
      <c r="E70" s="162"/>
      <c r="F70" s="162">
        <f>Tabell1636[[#This Row],[m2 berørt]]*Tabell1636[[#This Row],[Kg plast pr m2]]</f>
        <v>0</v>
      </c>
      <c r="G70" s="163"/>
      <c r="H70" s="171"/>
      <c r="I70" s="162"/>
      <c r="J70" s="162"/>
      <c r="K70" s="162">
        <f t="shared" si="1"/>
        <v>0</v>
      </c>
      <c r="L70" s="162">
        <f>Tabell1636[[#This Row],[Plastvekt]]-K70</f>
        <v>0</v>
      </c>
      <c r="N70" s="162" t="s">
        <v>157</v>
      </c>
    </row>
    <row r="71" spans="2:14" s="1" customFormat="1" ht="12">
      <c r="B71" s="93"/>
      <c r="C71" s="93"/>
      <c r="D71" s="171"/>
      <c r="E71" s="162"/>
      <c r="F71" s="162">
        <f>Tabell1636[[#This Row],[m2 berørt]]*Tabell1636[[#This Row],[Kg plast pr m2]]</f>
        <v>0</v>
      </c>
      <c r="G71" s="163"/>
      <c r="H71" s="171"/>
      <c r="I71" s="162"/>
      <c r="J71" s="162"/>
      <c r="K71" s="162">
        <f t="shared" si="1"/>
        <v>0</v>
      </c>
      <c r="L71" s="162">
        <f>Tabell1636[[#This Row],[Plastvekt]]-K71</f>
        <v>0</v>
      </c>
      <c r="N71" s="162"/>
    </row>
    <row r="72" spans="2:14" s="1" customFormat="1" ht="12">
      <c r="B72" s="93"/>
      <c r="C72" s="93"/>
      <c r="D72" s="171"/>
      <c r="E72" s="162"/>
      <c r="F72" s="162">
        <f>Tabell1636[[#This Row],[m2 berørt]]*Tabell1636[[#This Row],[Kg plast pr m2]]</f>
        <v>0</v>
      </c>
      <c r="G72" s="163"/>
      <c r="H72" s="171"/>
      <c r="I72" s="162"/>
      <c r="J72" s="162"/>
      <c r="K72" s="162">
        <f t="shared" si="1"/>
        <v>0</v>
      </c>
      <c r="L72" s="162">
        <f>Tabell1636[[#This Row],[Plastvekt]]-K72</f>
        <v>0</v>
      </c>
      <c r="N72" s="162"/>
    </row>
    <row r="73" spans="2:14" s="1" customFormat="1" ht="12">
      <c r="B73" s="93"/>
      <c r="C73" s="93"/>
      <c r="D73" s="171"/>
      <c r="E73" s="162"/>
      <c r="F73" s="162">
        <f>Tabell1636[[#This Row],[m2 berørt]]*Tabell1636[[#This Row],[Kg plast pr m2]]</f>
        <v>0</v>
      </c>
      <c r="G73" s="163"/>
      <c r="H73" s="171"/>
      <c r="I73" s="162"/>
      <c r="J73" s="162"/>
      <c r="K73" s="162">
        <f t="shared" si="1"/>
        <v>0</v>
      </c>
      <c r="L73" s="162">
        <f>Tabell1636[[#This Row],[Plastvekt]]-K73</f>
        <v>0</v>
      </c>
      <c r="N73" s="162"/>
    </row>
    <row r="74" spans="2:14" s="1" customFormat="1" ht="12">
      <c r="B74" s="93"/>
      <c r="C74" s="93"/>
      <c r="D74" s="171"/>
      <c r="E74" s="162"/>
      <c r="F74" s="162">
        <f>Tabell1636[[#This Row],[m2 berørt]]*Tabell1636[[#This Row],[Kg plast pr m2]]</f>
        <v>0</v>
      </c>
      <c r="G74" s="163"/>
      <c r="H74" s="171"/>
      <c r="I74" s="162"/>
      <c r="J74" s="162"/>
      <c r="K74" s="162">
        <f t="shared" si="1"/>
        <v>0</v>
      </c>
      <c r="L74" s="162">
        <f>Tabell1636[[#This Row],[Plastvekt]]-K74</f>
        <v>0</v>
      </c>
      <c r="N74" s="162"/>
    </row>
    <row r="75" spans="2:14" s="1" customFormat="1" ht="12">
      <c r="B75" s="93"/>
      <c r="C75" s="93"/>
      <c r="D75" s="171"/>
      <c r="E75" s="162"/>
      <c r="F75" s="162">
        <f>Tabell1636[[#This Row],[m2 berørt]]*Tabell1636[[#This Row],[Kg plast pr m2]]</f>
        <v>0</v>
      </c>
      <c r="G75" s="163"/>
      <c r="H75" s="171"/>
      <c r="I75" s="162"/>
      <c r="J75" s="162"/>
      <c r="K75" s="162">
        <f t="shared" si="1"/>
        <v>0</v>
      </c>
      <c r="L75" s="162">
        <f>Tabell1636[[#This Row],[Plastvekt]]-K75</f>
        <v>0</v>
      </c>
      <c r="N75" s="162"/>
    </row>
    <row r="76" spans="2:14" s="1" customFormat="1" ht="12">
      <c r="B76" s="93"/>
      <c r="C76" s="93"/>
      <c r="D76" s="171"/>
      <c r="E76" s="162"/>
      <c r="F76" s="162">
        <f>Tabell1636[[#This Row],[m2 berørt]]*Tabell1636[[#This Row],[Kg plast pr m2]]</f>
        <v>0</v>
      </c>
      <c r="G76" s="163"/>
      <c r="H76" s="171"/>
      <c r="I76" s="162"/>
      <c r="J76" s="162"/>
      <c r="K76" s="162">
        <f t="shared" si="1"/>
        <v>0</v>
      </c>
      <c r="L76" s="162">
        <f>Tabell1636[[#This Row],[Plastvekt]]-K76</f>
        <v>0</v>
      </c>
      <c r="N76" s="162"/>
    </row>
    <row r="77" spans="2:14" s="1" customFormat="1" ht="12">
      <c r="B77" s="93"/>
      <c r="C77" s="93"/>
      <c r="D77" s="171"/>
      <c r="E77" s="162"/>
      <c r="F77" s="162">
        <f>Tabell1636[[#This Row],[m2 berørt]]*Tabell1636[[#This Row],[Kg plast pr m2]]</f>
        <v>0</v>
      </c>
      <c r="G77" s="163"/>
      <c r="H77" s="171"/>
      <c r="I77" s="162"/>
      <c r="J77" s="162"/>
      <c r="K77" s="162">
        <f t="shared" si="1"/>
        <v>0</v>
      </c>
      <c r="L77" s="162">
        <f>Tabell1636[[#This Row],[Plastvekt]]-K77</f>
        <v>0</v>
      </c>
      <c r="N77" s="162"/>
    </row>
    <row r="78" spans="2:14" s="1" customFormat="1" ht="12">
      <c r="B78" s="93"/>
      <c r="C78" s="93"/>
      <c r="D78" s="171"/>
      <c r="E78" s="162"/>
      <c r="F78" s="162">
        <f>Tabell1636[[#This Row],[m2 berørt]]*Tabell1636[[#This Row],[Kg plast pr m2]]</f>
        <v>0</v>
      </c>
      <c r="G78" s="163"/>
      <c r="H78" s="171"/>
      <c r="I78" s="162"/>
      <c r="J78" s="162"/>
      <c r="K78" s="162">
        <f t="shared" si="1"/>
        <v>0</v>
      </c>
      <c r="L78" s="162">
        <f>Tabell1636[[#This Row],[Plastvekt]]-K78</f>
        <v>0</v>
      </c>
      <c r="N78" s="162"/>
    </row>
    <row r="79" spans="2:14" s="1" customFormat="1" ht="12">
      <c r="B79" s="93"/>
      <c r="C79" s="93"/>
      <c r="D79" s="171"/>
      <c r="E79" s="162"/>
      <c r="F79" s="162">
        <f>Tabell1636[[#This Row],[m2 berørt]]*Tabell1636[[#This Row],[Kg plast pr m2]]</f>
        <v>0</v>
      </c>
      <c r="G79" s="163"/>
      <c r="H79" s="171"/>
      <c r="I79" s="162"/>
      <c r="J79" s="162"/>
      <c r="K79" s="162">
        <f t="shared" si="1"/>
        <v>0</v>
      </c>
      <c r="L79" s="162">
        <f>Tabell1636[[#This Row],[Plastvekt]]-K79</f>
        <v>0</v>
      </c>
      <c r="N79" s="162"/>
    </row>
    <row r="80" spans="2:14" s="1" customFormat="1" ht="12">
      <c r="B80" s="93"/>
      <c r="C80" s="93"/>
      <c r="D80" s="171"/>
      <c r="E80" s="162"/>
      <c r="F80" s="162">
        <f>Tabell1636[[#This Row],[m2 berørt]]*Tabell1636[[#This Row],[Kg plast pr m2]]</f>
        <v>0</v>
      </c>
      <c r="G80" s="163"/>
      <c r="H80" s="171"/>
      <c r="I80" s="162"/>
      <c r="J80" s="162"/>
      <c r="K80" s="162">
        <f t="shared" si="1"/>
        <v>0</v>
      </c>
      <c r="L80" s="162">
        <f>Tabell1636[[#This Row],[Plastvekt]]-K80</f>
        <v>0</v>
      </c>
      <c r="N80" s="162"/>
    </row>
    <row r="81" spans="2:14" s="1" customFormat="1" ht="12">
      <c r="B81" s="93"/>
      <c r="C81" s="93"/>
      <c r="D81" s="171"/>
      <c r="E81" s="162"/>
      <c r="F81" s="162">
        <f>Tabell1636[[#This Row],[m2 berørt]]*Tabell1636[[#This Row],[Kg plast pr m2]]</f>
        <v>0</v>
      </c>
      <c r="G81" s="163"/>
      <c r="H81" s="171"/>
      <c r="I81" s="162"/>
      <c r="J81" s="162"/>
      <c r="K81" s="162">
        <f t="shared" si="1"/>
        <v>0</v>
      </c>
      <c r="L81" s="162">
        <f>Tabell1636[[#This Row],[Plastvekt]]-K81</f>
        <v>0</v>
      </c>
      <c r="N81" s="162"/>
    </row>
    <row r="82" spans="2:14" s="1" customFormat="1" ht="12">
      <c r="B82" s="93"/>
      <c r="C82" s="93"/>
      <c r="D82" s="171"/>
      <c r="E82" s="162"/>
      <c r="F82" s="162">
        <f>Tabell1636[[#This Row],[m2 berørt]]*Tabell1636[[#This Row],[Kg plast pr m2]]</f>
        <v>0</v>
      </c>
      <c r="G82" s="163"/>
      <c r="H82" s="171"/>
      <c r="I82" s="162"/>
      <c r="J82" s="162"/>
      <c r="K82" s="162">
        <f t="shared" si="1"/>
        <v>0</v>
      </c>
      <c r="L82" s="162">
        <f>Tabell1636[[#This Row],[Plastvekt]]-K82</f>
        <v>0</v>
      </c>
      <c r="N82" s="162"/>
    </row>
    <row r="83" spans="2:14" s="1" customFormat="1" ht="12">
      <c r="B83" s="93"/>
      <c r="C83" s="93"/>
      <c r="D83" s="171"/>
      <c r="E83" s="93"/>
      <c r="F83" s="162">
        <f>Tabell1636[[#This Row],[m2 berørt]]*Tabell1636[[#This Row],[Kg plast pr m2]]</f>
        <v>0</v>
      </c>
      <c r="G83" s="163"/>
      <c r="H83" s="171"/>
      <c r="I83" s="93"/>
      <c r="J83" s="162"/>
      <c r="K83" s="162">
        <f t="shared" ref="K83:K112" si="2">J83*I83</f>
        <v>0</v>
      </c>
      <c r="L83" s="162">
        <f>Tabell1636[[#This Row],[Plastvekt]]-K83</f>
        <v>0</v>
      </c>
      <c r="N83" s="162"/>
    </row>
    <row r="84" spans="2:14" s="1" customFormat="1" ht="12">
      <c r="B84" s="93"/>
      <c r="C84" s="93"/>
      <c r="D84" s="171"/>
      <c r="E84" s="93"/>
      <c r="F84" s="162">
        <f>Tabell1636[[#This Row],[m2 berørt]]*Tabell1636[[#This Row],[Kg plast pr m2]]</f>
        <v>0</v>
      </c>
      <c r="G84" s="163"/>
      <c r="H84" s="171"/>
      <c r="I84" s="93"/>
      <c r="J84" s="162"/>
      <c r="K84" s="162">
        <f t="shared" si="2"/>
        <v>0</v>
      </c>
      <c r="L84" s="162">
        <f>Tabell1636[[#This Row],[Plastvekt]]-K84</f>
        <v>0</v>
      </c>
      <c r="N84" s="162"/>
    </row>
    <row r="85" spans="2:14" s="1" customFormat="1" ht="12">
      <c r="B85" s="93"/>
      <c r="C85" s="93"/>
      <c r="D85" s="171"/>
      <c r="E85" s="93"/>
      <c r="F85" s="162">
        <f>Tabell1636[[#This Row],[m2 berørt]]*Tabell1636[[#This Row],[Kg plast pr m2]]</f>
        <v>0</v>
      </c>
      <c r="G85" s="163"/>
      <c r="H85" s="171"/>
      <c r="I85" s="93"/>
      <c r="J85" s="162"/>
      <c r="K85" s="162">
        <f t="shared" si="2"/>
        <v>0</v>
      </c>
      <c r="L85" s="162">
        <f>Tabell1636[[#This Row],[Plastvekt]]-K85</f>
        <v>0</v>
      </c>
      <c r="N85" s="162"/>
    </row>
    <row r="86" spans="2:14" s="1" customFormat="1" ht="12">
      <c r="B86" s="93"/>
      <c r="C86" s="93"/>
      <c r="D86" s="171"/>
      <c r="E86" s="93"/>
      <c r="F86" s="162">
        <f>Tabell1636[[#This Row],[m2 berørt]]*Tabell1636[[#This Row],[Kg plast pr m2]]</f>
        <v>0</v>
      </c>
      <c r="G86" s="163"/>
      <c r="H86" s="171"/>
      <c r="I86" s="93"/>
      <c r="J86" s="162"/>
      <c r="K86" s="162">
        <f t="shared" si="2"/>
        <v>0</v>
      </c>
      <c r="L86" s="162">
        <f>Tabell1636[[#This Row],[Plastvekt]]-K86</f>
        <v>0</v>
      </c>
      <c r="N86" s="162"/>
    </row>
    <row r="87" spans="2:14" s="1" customFormat="1" ht="12">
      <c r="B87" s="93"/>
      <c r="C87" s="93"/>
      <c r="D87" s="171"/>
      <c r="E87" s="93"/>
      <c r="F87" s="162">
        <f>Tabell1636[[#This Row],[m2 berørt]]*Tabell1636[[#This Row],[Kg plast pr m2]]</f>
        <v>0</v>
      </c>
      <c r="G87" s="163"/>
      <c r="H87" s="171"/>
      <c r="I87" s="93"/>
      <c r="J87" s="162"/>
      <c r="K87" s="162">
        <f t="shared" si="2"/>
        <v>0</v>
      </c>
      <c r="L87" s="162">
        <f>Tabell1636[[#This Row],[Plastvekt]]-K87</f>
        <v>0</v>
      </c>
      <c r="N87" s="162"/>
    </row>
    <row r="88" spans="2:14" s="1" customFormat="1" ht="12">
      <c r="B88" s="93"/>
      <c r="C88" s="93"/>
      <c r="D88" s="171"/>
      <c r="E88" s="93"/>
      <c r="F88" s="162">
        <f>Tabell1636[[#This Row],[m2 berørt]]*Tabell1636[[#This Row],[Kg plast pr m2]]</f>
        <v>0</v>
      </c>
      <c r="G88" s="163"/>
      <c r="H88" s="171"/>
      <c r="I88" s="93"/>
      <c r="J88" s="162"/>
      <c r="K88" s="162">
        <f t="shared" si="2"/>
        <v>0</v>
      </c>
      <c r="L88" s="162">
        <f>Tabell1636[[#This Row],[Plastvekt]]-K88</f>
        <v>0</v>
      </c>
      <c r="N88" s="162"/>
    </row>
    <row r="89" spans="2:14" s="1" customFormat="1" ht="12">
      <c r="B89" s="93"/>
      <c r="C89" s="93"/>
      <c r="D89" s="171"/>
      <c r="E89" s="93"/>
      <c r="F89" s="162">
        <f>Tabell1636[[#This Row],[m2 berørt]]*Tabell1636[[#This Row],[Kg plast pr m2]]</f>
        <v>0</v>
      </c>
      <c r="G89" s="163"/>
      <c r="H89" s="171"/>
      <c r="I89" s="93"/>
      <c r="J89" s="162"/>
      <c r="K89" s="162">
        <f t="shared" si="2"/>
        <v>0</v>
      </c>
      <c r="L89" s="162">
        <f>Tabell1636[[#This Row],[Plastvekt]]-K89</f>
        <v>0</v>
      </c>
      <c r="N89" s="162"/>
    </row>
    <row r="90" spans="2:14" s="1" customFormat="1" ht="12">
      <c r="B90" s="93"/>
      <c r="C90" s="93"/>
      <c r="D90" s="171"/>
      <c r="E90" s="93"/>
      <c r="F90" s="162">
        <f>Tabell1636[[#This Row],[m2 berørt]]*Tabell1636[[#This Row],[Kg plast pr m2]]</f>
        <v>0</v>
      </c>
      <c r="G90" s="163"/>
      <c r="H90" s="171"/>
      <c r="I90" s="93"/>
      <c r="J90" s="162"/>
      <c r="K90" s="162">
        <f t="shared" si="2"/>
        <v>0</v>
      </c>
      <c r="L90" s="162">
        <f>Tabell1636[[#This Row],[Plastvekt]]-K90</f>
        <v>0</v>
      </c>
      <c r="N90" s="162"/>
    </row>
    <row r="91" spans="2:14" s="1" customFormat="1" ht="12">
      <c r="B91" s="93"/>
      <c r="C91" s="93"/>
      <c r="D91" s="171"/>
      <c r="E91" s="93"/>
      <c r="F91" s="162">
        <f>Tabell1636[[#This Row],[m2 berørt]]*Tabell1636[[#This Row],[Kg plast pr m2]]</f>
        <v>0</v>
      </c>
      <c r="G91" s="163"/>
      <c r="H91" s="171"/>
      <c r="I91" s="93"/>
      <c r="J91" s="162"/>
      <c r="K91" s="162">
        <f t="shared" si="2"/>
        <v>0</v>
      </c>
      <c r="L91" s="162">
        <f>Tabell1636[[#This Row],[Plastvekt]]-K91</f>
        <v>0</v>
      </c>
      <c r="N91" s="162"/>
    </row>
    <row r="92" spans="2:14" s="1" customFormat="1" ht="12">
      <c r="B92" s="93"/>
      <c r="C92" s="93"/>
      <c r="D92" s="171"/>
      <c r="E92" s="93"/>
      <c r="F92" s="162">
        <f>Tabell1636[[#This Row],[m2 berørt]]*Tabell1636[[#This Row],[Kg plast pr m2]]</f>
        <v>0</v>
      </c>
      <c r="G92" s="163"/>
      <c r="H92" s="171"/>
      <c r="I92" s="93"/>
      <c r="J92" s="162"/>
      <c r="K92" s="162">
        <f t="shared" si="2"/>
        <v>0</v>
      </c>
      <c r="L92" s="162">
        <f>Tabell1636[[#This Row],[Plastvekt]]-K92</f>
        <v>0</v>
      </c>
      <c r="N92" s="162"/>
    </row>
    <row r="93" spans="2:14" s="1" customFormat="1" ht="12">
      <c r="B93" s="93"/>
      <c r="C93" s="93"/>
      <c r="D93" s="171"/>
      <c r="E93" s="93"/>
      <c r="F93" s="162">
        <f>Tabell1636[[#This Row],[m2 berørt]]*Tabell1636[[#This Row],[Kg plast pr m2]]</f>
        <v>0</v>
      </c>
      <c r="G93" s="163"/>
      <c r="H93" s="171"/>
      <c r="I93" s="93"/>
      <c r="J93" s="162"/>
      <c r="K93" s="162">
        <f t="shared" si="2"/>
        <v>0</v>
      </c>
      <c r="L93" s="162">
        <f>Tabell1636[[#This Row],[Plastvekt]]-K93</f>
        <v>0</v>
      </c>
      <c r="N93" s="162"/>
    </row>
    <row r="94" spans="2:14" s="1" customFormat="1" ht="12">
      <c r="B94" s="93"/>
      <c r="C94" s="93"/>
      <c r="D94" s="171"/>
      <c r="E94" s="93"/>
      <c r="F94" s="162">
        <f>Tabell1636[[#This Row],[m2 berørt]]*Tabell1636[[#This Row],[Kg plast pr m2]]</f>
        <v>0</v>
      </c>
      <c r="G94" s="163"/>
      <c r="H94" s="171"/>
      <c r="I94" s="93"/>
      <c r="J94" s="162"/>
      <c r="K94" s="162">
        <f t="shared" si="2"/>
        <v>0</v>
      </c>
      <c r="L94" s="162">
        <f>Tabell1636[[#This Row],[Plastvekt]]-K94</f>
        <v>0</v>
      </c>
      <c r="N94" s="162"/>
    </row>
    <row r="95" spans="2:14" s="1" customFormat="1" ht="12">
      <c r="B95" s="93"/>
      <c r="C95" s="93"/>
      <c r="D95" s="171"/>
      <c r="E95" s="93"/>
      <c r="F95" s="162">
        <f>Tabell1636[[#This Row],[m2 berørt]]*Tabell1636[[#This Row],[Kg plast pr m2]]</f>
        <v>0</v>
      </c>
      <c r="G95" s="163"/>
      <c r="H95" s="171"/>
      <c r="I95" s="93"/>
      <c r="J95" s="162"/>
      <c r="K95" s="162">
        <f t="shared" si="2"/>
        <v>0</v>
      </c>
      <c r="L95" s="162">
        <f>Tabell1636[[#This Row],[Plastvekt]]-K95</f>
        <v>0</v>
      </c>
      <c r="N95" s="162"/>
    </row>
    <row r="96" spans="2:14" s="1" customFormat="1" ht="12">
      <c r="B96" s="93"/>
      <c r="C96" s="93"/>
      <c r="D96" s="171"/>
      <c r="E96" s="93"/>
      <c r="F96" s="162">
        <f>Tabell1636[[#This Row],[m2 berørt]]*Tabell1636[[#This Row],[Kg plast pr m2]]</f>
        <v>0</v>
      </c>
      <c r="G96" s="163"/>
      <c r="H96" s="171"/>
      <c r="I96" s="93"/>
      <c r="J96" s="162"/>
      <c r="K96" s="162">
        <f t="shared" si="2"/>
        <v>0</v>
      </c>
      <c r="L96" s="162">
        <f>Tabell1636[[#This Row],[Plastvekt]]-K96</f>
        <v>0</v>
      </c>
      <c r="N96" s="162"/>
    </row>
    <row r="97" spans="2:14" s="1" customFormat="1" ht="12">
      <c r="B97" s="93"/>
      <c r="C97" s="93"/>
      <c r="D97" s="171"/>
      <c r="E97" s="93"/>
      <c r="F97" s="162">
        <f>Tabell1636[[#This Row],[m2 berørt]]*Tabell1636[[#This Row],[Kg plast pr m2]]</f>
        <v>0</v>
      </c>
      <c r="G97" s="163"/>
      <c r="H97" s="171"/>
      <c r="I97" s="93"/>
      <c r="J97" s="162"/>
      <c r="K97" s="162">
        <f t="shared" si="2"/>
        <v>0</v>
      </c>
      <c r="L97" s="162">
        <f>Tabell1636[[#This Row],[Plastvekt]]-K97</f>
        <v>0</v>
      </c>
      <c r="N97" s="162"/>
    </row>
    <row r="98" spans="2:14" s="1" customFormat="1" ht="12">
      <c r="B98" s="93"/>
      <c r="C98" s="93"/>
      <c r="D98" s="171"/>
      <c r="E98" s="93"/>
      <c r="F98" s="162">
        <f>Tabell1636[[#This Row],[m2 berørt]]*Tabell1636[[#This Row],[Kg plast pr m2]]</f>
        <v>0</v>
      </c>
      <c r="G98" s="163"/>
      <c r="H98" s="171"/>
      <c r="I98" s="93"/>
      <c r="J98" s="162"/>
      <c r="K98" s="162">
        <f t="shared" si="2"/>
        <v>0</v>
      </c>
      <c r="L98" s="162">
        <f>Tabell1636[[#This Row],[Plastvekt]]-K98</f>
        <v>0</v>
      </c>
      <c r="N98" s="162"/>
    </row>
    <row r="99" spans="2:14" s="1" customFormat="1" ht="12">
      <c r="B99" s="93"/>
      <c r="C99" s="93"/>
      <c r="D99" s="171"/>
      <c r="E99" s="93"/>
      <c r="F99" s="162">
        <f>Tabell1636[[#This Row],[m2 berørt]]*Tabell1636[[#This Row],[Kg plast pr m2]]</f>
        <v>0</v>
      </c>
      <c r="G99" s="163"/>
      <c r="H99" s="171"/>
      <c r="I99" s="93"/>
      <c r="J99" s="162"/>
      <c r="K99" s="162">
        <f t="shared" si="2"/>
        <v>0</v>
      </c>
      <c r="L99" s="162">
        <f>Tabell1636[[#This Row],[Plastvekt]]-K99</f>
        <v>0</v>
      </c>
      <c r="N99" s="162"/>
    </row>
    <row r="100" spans="2:14" s="1" customFormat="1" ht="12">
      <c r="B100" s="93"/>
      <c r="C100" s="93"/>
      <c r="D100" s="171"/>
      <c r="E100" s="93"/>
      <c r="F100" s="162">
        <f>Tabell1636[[#This Row],[m2 berørt]]*Tabell1636[[#This Row],[Kg plast pr m2]]</f>
        <v>0</v>
      </c>
      <c r="G100" s="163"/>
      <c r="H100" s="171"/>
      <c r="I100" s="93"/>
      <c r="J100" s="162"/>
      <c r="K100" s="162">
        <f t="shared" si="2"/>
        <v>0</v>
      </c>
      <c r="L100" s="162">
        <f>Tabell1636[[#This Row],[Plastvekt]]-K100</f>
        <v>0</v>
      </c>
      <c r="N100" s="162"/>
    </row>
    <row r="101" spans="2:14" s="1" customFormat="1" ht="12">
      <c r="B101" s="93"/>
      <c r="C101" s="93"/>
      <c r="D101" s="171"/>
      <c r="E101" s="93"/>
      <c r="F101" s="162">
        <f>Tabell1636[[#This Row],[m2 berørt]]*Tabell1636[[#This Row],[Kg plast pr m2]]</f>
        <v>0</v>
      </c>
      <c r="G101" s="163"/>
      <c r="H101" s="171"/>
      <c r="I101" s="93"/>
      <c r="J101" s="162"/>
      <c r="K101" s="162">
        <f t="shared" si="2"/>
        <v>0</v>
      </c>
      <c r="L101" s="162">
        <f>Tabell1636[[#This Row],[Plastvekt]]-K101</f>
        <v>0</v>
      </c>
      <c r="N101" s="162"/>
    </row>
    <row r="102" spans="2:14" s="1" customFormat="1" ht="12">
      <c r="B102" s="93"/>
      <c r="C102" s="93"/>
      <c r="D102" s="171"/>
      <c r="E102" s="93"/>
      <c r="F102" s="162">
        <f>Tabell1636[[#This Row],[m2 berørt]]*Tabell1636[[#This Row],[Kg plast pr m2]]</f>
        <v>0</v>
      </c>
      <c r="G102" s="163"/>
      <c r="H102" s="171"/>
      <c r="I102" s="93"/>
      <c r="J102" s="162"/>
      <c r="K102" s="162">
        <f t="shared" si="2"/>
        <v>0</v>
      </c>
      <c r="L102" s="162">
        <f>Tabell1636[[#This Row],[Plastvekt]]-K102</f>
        <v>0</v>
      </c>
      <c r="N102" s="162"/>
    </row>
    <row r="103" spans="2:14" s="1" customFormat="1" ht="12">
      <c r="B103" s="93"/>
      <c r="C103" s="93"/>
      <c r="D103" s="171"/>
      <c r="E103" s="93"/>
      <c r="F103" s="162">
        <f>Tabell1636[[#This Row],[m2 berørt]]*Tabell1636[[#This Row],[Kg plast pr m2]]</f>
        <v>0</v>
      </c>
      <c r="G103" s="163"/>
      <c r="H103" s="171"/>
      <c r="I103" s="93"/>
      <c r="J103" s="162"/>
      <c r="K103" s="162">
        <f t="shared" si="2"/>
        <v>0</v>
      </c>
      <c r="L103" s="162">
        <f>Tabell1636[[#This Row],[Plastvekt]]-K103</f>
        <v>0</v>
      </c>
      <c r="N103" s="162"/>
    </row>
    <row r="104" spans="2:14" s="1" customFormat="1" ht="12">
      <c r="B104" s="93"/>
      <c r="C104" s="93"/>
      <c r="D104" s="171"/>
      <c r="E104" s="93"/>
      <c r="F104" s="162">
        <f>Tabell1636[[#This Row],[m2 berørt]]*Tabell1636[[#This Row],[Kg plast pr m2]]</f>
        <v>0</v>
      </c>
      <c r="G104" s="163"/>
      <c r="H104" s="171"/>
      <c r="I104" s="93"/>
      <c r="J104" s="162"/>
      <c r="K104" s="162">
        <f t="shared" si="2"/>
        <v>0</v>
      </c>
      <c r="L104" s="162">
        <f>Tabell1636[[#This Row],[Plastvekt]]-K104</f>
        <v>0</v>
      </c>
      <c r="N104" s="162"/>
    </row>
    <row r="105" spans="2:14" s="1" customFormat="1" ht="12">
      <c r="B105" s="93"/>
      <c r="C105" s="93"/>
      <c r="D105" s="171"/>
      <c r="E105" s="93"/>
      <c r="F105" s="162">
        <f>Tabell1636[[#This Row],[m2 berørt]]*Tabell1636[[#This Row],[Kg plast pr m2]]</f>
        <v>0</v>
      </c>
      <c r="G105" s="163"/>
      <c r="H105" s="171"/>
      <c r="I105" s="93"/>
      <c r="J105" s="162"/>
      <c r="K105" s="162">
        <f t="shared" si="2"/>
        <v>0</v>
      </c>
      <c r="L105" s="162">
        <f>Tabell1636[[#This Row],[Plastvekt]]-K105</f>
        <v>0</v>
      </c>
      <c r="N105" s="162"/>
    </row>
    <row r="106" spans="2:14" s="1" customFormat="1" ht="12">
      <c r="B106" s="93"/>
      <c r="C106" s="93"/>
      <c r="D106" s="171"/>
      <c r="E106" s="93"/>
      <c r="F106" s="162">
        <f>Tabell1636[[#This Row],[m2 berørt]]*Tabell1636[[#This Row],[Kg plast pr m2]]</f>
        <v>0</v>
      </c>
      <c r="G106" s="163"/>
      <c r="H106" s="171"/>
      <c r="I106" s="93"/>
      <c r="J106" s="162"/>
      <c r="K106" s="162">
        <f t="shared" si="2"/>
        <v>0</v>
      </c>
      <c r="L106" s="162">
        <f>Tabell1636[[#This Row],[Plastvekt]]-K106</f>
        <v>0</v>
      </c>
      <c r="N106" s="162"/>
    </row>
    <row r="107" spans="2:14" s="1" customFormat="1" ht="12">
      <c r="B107" s="93"/>
      <c r="C107" s="93"/>
      <c r="D107" s="171"/>
      <c r="E107" s="93"/>
      <c r="F107" s="162">
        <f>Tabell1636[[#This Row],[m2 berørt]]*Tabell1636[[#This Row],[Kg plast pr m2]]</f>
        <v>0</v>
      </c>
      <c r="G107" s="163"/>
      <c r="H107" s="171"/>
      <c r="I107" s="93"/>
      <c r="J107" s="162"/>
      <c r="K107" s="162">
        <f t="shared" si="2"/>
        <v>0</v>
      </c>
      <c r="L107" s="162">
        <f>Tabell1636[[#This Row],[Plastvekt]]-K107</f>
        <v>0</v>
      </c>
      <c r="N107" s="162"/>
    </row>
    <row r="108" spans="2:14" s="1" customFormat="1" ht="13.25" customHeight="1">
      <c r="B108" s="93"/>
      <c r="C108" s="93"/>
      <c r="D108" s="171"/>
      <c r="E108" s="93"/>
      <c r="F108" s="162">
        <f>Tabell1636[[#This Row],[m2 berørt]]*Tabell1636[[#This Row],[Kg plast pr m2]]</f>
        <v>0</v>
      </c>
      <c r="G108" s="163"/>
      <c r="H108" s="171"/>
      <c r="I108" s="93"/>
      <c r="J108" s="162"/>
      <c r="K108" s="162">
        <f t="shared" si="2"/>
        <v>0</v>
      </c>
      <c r="L108" s="162">
        <f>Tabell1636[[#This Row],[Plastvekt]]-K108</f>
        <v>0</v>
      </c>
      <c r="N108" s="162"/>
    </row>
    <row r="109" spans="2:14" s="1" customFormat="1" ht="12">
      <c r="B109" s="93"/>
      <c r="C109" s="93"/>
      <c r="D109" s="171"/>
      <c r="E109" s="93"/>
      <c r="F109" s="162">
        <f>Tabell1636[[#This Row],[m2 berørt]]*Tabell1636[[#This Row],[Kg plast pr m2]]</f>
        <v>0</v>
      </c>
      <c r="G109" s="163"/>
      <c r="H109" s="171"/>
      <c r="I109" s="93"/>
      <c r="J109" s="162"/>
      <c r="K109" s="162">
        <f t="shared" si="2"/>
        <v>0</v>
      </c>
      <c r="L109" s="162">
        <f>Tabell1636[[#This Row],[Plastvekt]]-K109</f>
        <v>0</v>
      </c>
      <c r="N109" s="162"/>
    </row>
    <row r="110" spans="2:14" s="1" customFormat="1" ht="12">
      <c r="B110" s="93"/>
      <c r="C110" s="97"/>
      <c r="D110" s="171"/>
      <c r="E110" s="97"/>
      <c r="F110" s="162">
        <f>Tabell1636[[#This Row],[m2 berørt]]*Tabell1636[[#This Row],[Kg plast pr m2]]</f>
        <v>0</v>
      </c>
      <c r="G110" s="163"/>
      <c r="H110" s="171"/>
      <c r="I110" s="97"/>
      <c r="J110" s="162"/>
      <c r="K110" s="162">
        <f t="shared" si="2"/>
        <v>0</v>
      </c>
      <c r="L110" s="162">
        <f>Tabell1636[[#This Row],[Plastvekt]]-K110</f>
        <v>0</v>
      </c>
      <c r="N110" s="162"/>
    </row>
    <row r="111" spans="2:14" s="1" customFormat="1" ht="12">
      <c r="B111" s="93"/>
      <c r="C111" s="97"/>
      <c r="D111" s="171"/>
      <c r="E111" s="97"/>
      <c r="F111" s="162">
        <f>Tabell1636[[#This Row],[m2 berørt]]*Tabell1636[[#This Row],[Kg plast pr m2]]</f>
        <v>0</v>
      </c>
      <c r="G111" s="163"/>
      <c r="H111" s="171"/>
      <c r="I111" s="97"/>
      <c r="J111" s="162"/>
      <c r="K111" s="162">
        <f t="shared" si="2"/>
        <v>0</v>
      </c>
      <c r="L111" s="162">
        <f>Tabell1636[[#This Row],[Plastvekt]]-K111</f>
        <v>0</v>
      </c>
      <c r="N111" s="162"/>
    </row>
    <row r="112" spans="2:14" ht="12">
      <c r="B112" s="93"/>
      <c r="C112" s="97"/>
      <c r="D112" s="171"/>
      <c r="E112" s="97"/>
      <c r="F112" s="162">
        <f>Tabell1636[[#This Row],[m2 berørt]]*Tabell1636[[#This Row],[Kg plast pr m2]]</f>
        <v>0</v>
      </c>
      <c r="G112" s="163"/>
      <c r="H112" s="171"/>
      <c r="I112" s="97"/>
      <c r="J112" s="162"/>
      <c r="K112" s="162">
        <f t="shared" si="2"/>
        <v>0</v>
      </c>
      <c r="L112" s="162">
        <f>Tabell1636[[#This Row],[Plastvekt]]-K112</f>
        <v>0</v>
      </c>
      <c r="M112" s="1"/>
      <c r="N112" s="162"/>
    </row>
    <row r="113" spans="2:14" ht="12">
      <c r="B113" s="165"/>
      <c r="C113" s="165"/>
      <c r="D113" s="165"/>
      <c r="E113" s="165"/>
      <c r="F113" s="166">
        <f>SUM(Tabell1636[Plastvekt])</f>
        <v>0</v>
      </c>
      <c r="G113" s="167"/>
      <c r="H113" s="165"/>
      <c r="I113" s="165"/>
      <c r="J113" s="165"/>
      <c r="K113" s="166">
        <f>SUM(K68:K112)</f>
        <v>0</v>
      </c>
      <c r="L113" s="172"/>
      <c r="M113" s="1"/>
      <c r="N113" s="1"/>
    </row>
    <row r="114" spans="2:14" ht="12">
      <c r="M114" s="1"/>
      <c r="N114" s="1"/>
    </row>
    <row r="115" spans="2:14" ht="12">
      <c r="M115" s="1"/>
      <c r="N115" s="1"/>
    </row>
    <row r="116" spans="2:14" ht="12">
      <c r="M116" s="1"/>
      <c r="N116" s="1"/>
    </row>
    <row r="117" spans="2:14" ht="12">
      <c r="M117" s="1"/>
      <c r="N117" s="1"/>
    </row>
    <row r="118" spans="2:14" ht="12">
      <c r="M118" s="1"/>
      <c r="N118" s="1"/>
    </row>
    <row r="119" spans="2:14" ht="12">
      <c r="M119" s="1"/>
      <c r="N119" s="1"/>
    </row>
    <row r="120" spans="2:14" ht="12">
      <c r="M120" s="1"/>
      <c r="N120" s="1"/>
    </row>
    <row r="121" spans="2:14" ht="12">
      <c r="M121" s="1"/>
      <c r="N121" s="1"/>
    </row>
    <row r="122" spans="2:14" ht="12">
      <c r="M122" s="1"/>
      <c r="N122" s="1"/>
    </row>
    <row r="123" spans="2:14" ht="12">
      <c r="M123" s="1"/>
      <c r="N123" s="1"/>
    </row>
    <row r="124" spans="2:14" ht="12">
      <c r="M124" s="1"/>
      <c r="N124" s="1"/>
    </row>
    <row r="125" spans="2:14" ht="12">
      <c r="M125" s="1"/>
      <c r="N125" s="1"/>
    </row>
    <row r="126" spans="2:14" ht="12">
      <c r="M126" s="1"/>
      <c r="N126" s="1"/>
    </row>
    <row r="127" spans="2:14" ht="12">
      <c r="M127" s="1"/>
      <c r="N127" s="1"/>
    </row>
    <row r="128" spans="2:14" ht="12">
      <c r="M128" s="1"/>
      <c r="N128" s="1"/>
    </row>
    <row r="129" spans="13:14" ht="12">
      <c r="M129" s="1"/>
      <c r="N129" s="1"/>
    </row>
    <row r="130" spans="13:14" ht="12">
      <c r="M130" s="1"/>
      <c r="N130" s="1"/>
    </row>
    <row r="131" spans="13:14" ht="12">
      <c r="M131" s="1"/>
      <c r="N131" s="1"/>
    </row>
    <row r="132" spans="13:14" ht="13.25" customHeight="1">
      <c r="M132" s="1"/>
      <c r="N132" s="1"/>
    </row>
    <row r="133" spans="13:14" ht="12">
      <c r="M133" s="1"/>
      <c r="N133" s="1"/>
    </row>
    <row r="134" spans="13:14" ht="15" customHeight="1">
      <c r="M134" s="1"/>
      <c r="N134" s="1"/>
    </row>
    <row r="135" spans="13:14" ht="15" customHeight="1">
      <c r="M135" s="1"/>
      <c r="N135" s="1"/>
    </row>
    <row r="136" spans="13:14" ht="13.25" customHeight="1">
      <c r="M136" s="1"/>
      <c r="N136" s="1"/>
    </row>
    <row r="137" spans="13:14" ht="15" customHeight="1">
      <c r="M137" s="1"/>
      <c r="N137" s="1"/>
    </row>
    <row r="138" spans="13:14" ht="15" customHeight="1">
      <c r="M138" s="1"/>
      <c r="N138" s="1"/>
    </row>
    <row r="139" spans="13:14" ht="12">
      <c r="M139" s="1"/>
      <c r="N139" s="1"/>
    </row>
    <row r="140" spans="13:14" ht="14" customHeight="1">
      <c r="M140" s="1"/>
      <c r="N140" s="1"/>
    </row>
    <row r="141" spans="13:14" ht="12">
      <c r="N141" s="1"/>
    </row>
    <row r="142" spans="13:14" ht="12">
      <c r="N142" s="1"/>
    </row>
    <row r="143" spans="13:14" ht="12">
      <c r="N143" s="1"/>
    </row>
    <row r="144" spans="13:14" ht="12">
      <c r="N144" s="1"/>
    </row>
    <row r="145" spans="14:14" ht="12">
      <c r="N145" s="1"/>
    </row>
    <row r="146" spans="14:14" ht="12">
      <c r="N146" s="1"/>
    </row>
    <row r="147" spans="14:14" ht="12">
      <c r="N147" s="1"/>
    </row>
    <row r="148" spans="14:14" ht="12">
      <c r="N148" s="1"/>
    </row>
    <row r="149" spans="14:14" ht="12">
      <c r="N149" s="1"/>
    </row>
    <row r="150" spans="14:14" ht="12">
      <c r="N150" s="1"/>
    </row>
    <row r="151" spans="14:14" ht="12">
      <c r="N151" s="1"/>
    </row>
    <row r="152" spans="14:14" ht="12"/>
    <row r="153" spans="14:14" ht="12"/>
    <row r="154" spans="14:14" ht="12"/>
    <row r="155" spans="14:14" ht="12"/>
    <row r="156" spans="14:14" ht="12"/>
    <row r="157" spans="14:14" ht="12"/>
    <row r="158" spans="14:14" ht="12"/>
    <row r="159" spans="14:14" ht="12"/>
    <row r="160" spans="14:14" ht="12"/>
    <row r="161" ht="12"/>
    <row r="162" ht="12"/>
    <row r="163" ht="12"/>
    <row r="164" ht="12"/>
    <row r="165" ht="12"/>
    <row r="166" ht="12"/>
    <row r="167" ht="12"/>
    <row r="168" ht="12"/>
    <row r="169" ht="12"/>
    <row r="170" ht="12"/>
    <row r="171" ht="12"/>
    <row r="172" ht="12"/>
    <row r="173" ht="12"/>
    <row r="174" ht="12"/>
    <row r="175" ht="12"/>
    <row r="176" ht="12"/>
    <row r="177" ht="12"/>
    <row r="178" ht="12"/>
    <row r="179" ht="12"/>
    <row r="180" ht="12"/>
    <row r="181" ht="12"/>
    <row r="182" ht="12"/>
    <row r="183" ht="12"/>
    <row r="184" ht="12"/>
    <row r="185" ht="12"/>
    <row r="186" ht="12"/>
    <row r="187" ht="12"/>
    <row r="188" ht="12"/>
    <row r="189" ht="12"/>
    <row r="190" ht="12"/>
    <row r="191" ht="12"/>
    <row r="192" ht="12"/>
    <row r="193" ht="12"/>
    <row r="194" ht="12"/>
    <row r="195" ht="12"/>
    <row r="196" ht="12"/>
    <row r="197" ht="12"/>
    <row r="198" ht="12"/>
    <row r="199" ht="12"/>
    <row r="200" ht="12"/>
    <row r="201" ht="12"/>
    <row r="202" ht="12"/>
    <row r="203" ht="12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</sheetData>
  <sheetProtection selectLockedCells="1"/>
  <dataConsolidate/>
  <mergeCells count="8">
    <mergeCell ref="L11:L12"/>
    <mergeCell ref="B10:L10"/>
    <mergeCell ref="L66:L67"/>
    <mergeCell ref="B65:L65"/>
    <mergeCell ref="D66:F66"/>
    <mergeCell ref="I66:K66"/>
    <mergeCell ref="D11:F11"/>
    <mergeCell ref="I11:K11"/>
  </mergeCells>
  <conditionalFormatting sqref="N13:N57">
    <cfRule type="containsText" dxfId="5" priority="4" operator="containsText" text="Vedtatt">
      <formula>NOT(ISERROR(SEARCH("Vedtatt",N13)))</formula>
    </cfRule>
    <cfRule type="containsText" dxfId="4" priority="5" operator="containsText" text="Konsept utgår">
      <formula>NOT(ISERROR(SEARCH("Konsept utgår",N13)))</formula>
    </cfRule>
    <cfRule type="containsText" dxfId="3" priority="6" operator="containsText" text="Under vurdering">
      <formula>NOT(ISERROR(SEARCH("Under vurdering",N13)))</formula>
    </cfRule>
  </conditionalFormatting>
  <conditionalFormatting sqref="N68:N112">
    <cfRule type="containsText" dxfId="2" priority="1" operator="containsText" text="Vedtatt">
      <formula>NOT(ISERROR(SEARCH("Vedtatt",N68)))</formula>
    </cfRule>
    <cfRule type="containsText" dxfId="1" priority="2" operator="containsText" text="Konsept utgår">
      <formula>NOT(ISERROR(SEARCH("Konsept utgår",N68)))</formula>
    </cfRule>
    <cfRule type="containsText" dxfId="0" priority="3" operator="containsText" text="Under vurdering">
      <formula>NOT(ISERROR(SEARCH("Under vurdering",N68)))</formula>
    </cfRule>
  </conditionalFormatting>
  <pageMargins left="0.7" right="0.7" top="0.75" bottom="0.75" header="0.3" footer="0.3"/>
  <pageSetup paperSize="9" orientation="landscape" horizontalDpi="4294967293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A6C504-5C30-EB47-887F-BF230B820406}">
          <x14:formula1>
            <xm:f>Lister!$G$9:$G$10</xm:f>
          </x14:formula1>
          <xm:sqref>B68:B112 B13:B57</xm:sqref>
        </x14:dataValidation>
        <x14:dataValidation type="list" allowBlank="1" showInputMessage="1" showErrorMessage="1" xr:uid="{2280EBC9-BC09-2449-AEB4-E62DB128890F}">
          <x14:formula1>
            <xm:f>Lister!$G$14:$G$16</xm:f>
          </x14:formula1>
          <xm:sqref>N68:N112 N13:N57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41BA-322A-D34B-B2F5-36E3172B79E2}">
  <sheetPr>
    <tabColor theme="6"/>
    <outlinePr summaryBelow="0" summaryRight="0"/>
  </sheetPr>
  <dimension ref="B1:L290"/>
  <sheetViews>
    <sheetView zoomScaleNormal="100" workbookViewId="0">
      <selection activeCell="E9" sqref="E9"/>
    </sheetView>
  </sheetViews>
  <sheetFormatPr baseColWidth="10" defaultColWidth="12.6640625" defaultRowHeight="16" customHeight="1"/>
  <cols>
    <col min="1" max="1" width="3.5" style="8" customWidth="1"/>
    <col min="2" max="2" width="25.33203125" style="8" customWidth="1"/>
    <col min="3" max="3" width="48.33203125" style="8" customWidth="1"/>
    <col min="4" max="4" width="37.5" style="8" customWidth="1"/>
    <col min="5" max="5" width="16.33203125" style="8" customWidth="1"/>
    <col min="6" max="6" width="17.83203125" style="8" customWidth="1"/>
    <col min="7" max="7" width="17.5" style="8" customWidth="1"/>
    <col min="8" max="16384" width="12.6640625" style="8"/>
  </cols>
  <sheetData>
    <row r="1" spans="2:12" s="1" customFormat="1" ht="16" customHeight="1"/>
    <row r="2" spans="2:12" s="1" customFormat="1" ht="41" customHeight="1">
      <c r="B2" s="4" t="s">
        <v>151</v>
      </c>
    </row>
    <row r="3" spans="2:12" s="1" customFormat="1" ht="15" customHeight="1">
      <c r="B3" s="156" t="s">
        <v>320</v>
      </c>
    </row>
    <row r="4" spans="2:12" s="1" customFormat="1" ht="15" customHeight="1">
      <c r="B4" s="4"/>
    </row>
    <row r="5" spans="2:12" s="1" customFormat="1" ht="16" customHeight="1"/>
    <row r="6" spans="2:12" s="5" customFormat="1" ht="31" customHeight="1">
      <c r="B6" s="316" t="s">
        <v>323</v>
      </c>
      <c r="C6" s="316"/>
      <c r="D6" s="316"/>
      <c r="E6" s="316"/>
      <c r="F6" s="316"/>
      <c r="G6" s="316"/>
      <c r="I6" s="340" t="s">
        <v>321</v>
      </c>
      <c r="J6" s="340"/>
      <c r="K6" s="340"/>
      <c r="L6" s="340"/>
    </row>
    <row r="7" spans="2:12" s="1" customFormat="1" ht="97" customHeight="1">
      <c r="B7" s="15" t="s">
        <v>72</v>
      </c>
      <c r="C7" s="15" t="s">
        <v>73</v>
      </c>
      <c r="D7" s="15" t="s">
        <v>74</v>
      </c>
      <c r="E7" s="317" t="s">
        <v>75</v>
      </c>
      <c r="F7" s="317"/>
      <c r="G7" s="317"/>
      <c r="I7" s="339" t="s">
        <v>322</v>
      </c>
      <c r="J7" s="339"/>
      <c r="K7" s="339"/>
      <c r="L7" s="339"/>
    </row>
    <row r="8" spans="2:12" s="1" customFormat="1" ht="50" customHeight="1">
      <c r="B8" s="72" t="s">
        <v>23</v>
      </c>
      <c r="C8" s="72" t="s">
        <v>70</v>
      </c>
      <c r="D8" s="72" t="s">
        <v>69</v>
      </c>
      <c r="E8" s="16" t="s">
        <v>324</v>
      </c>
      <c r="F8" s="16" t="s">
        <v>296</v>
      </c>
      <c r="G8" s="16" t="s">
        <v>295</v>
      </c>
      <c r="I8" s="339"/>
      <c r="J8" s="339"/>
      <c r="K8" s="339"/>
      <c r="L8" s="339"/>
    </row>
    <row r="9" spans="2:12" ht="13">
      <c r="B9" s="21" t="s">
        <v>25</v>
      </c>
      <c r="C9" s="73"/>
      <c r="D9" s="73"/>
      <c r="E9" s="73"/>
      <c r="F9" s="73"/>
      <c r="G9" s="21">
        <f>Tabell17[[#This Row],[Plastandel 
(0-1)]]*Tabell17[[#This Row],[Totalvekt for produktet
(kg)]]</f>
        <v>0</v>
      </c>
    </row>
    <row r="10" spans="2:12" ht="12">
      <c r="B10" s="21" t="s">
        <v>25</v>
      </c>
      <c r="C10" s="21"/>
      <c r="D10" s="21"/>
      <c r="E10" s="21"/>
      <c r="F10" s="21"/>
      <c r="G10" s="21">
        <f>Tabell17[[#This Row],[Plastandel 
(0-1)]]*Tabell17[[#This Row],[Totalvekt for produktet
(kg)]]</f>
        <v>0</v>
      </c>
    </row>
    <row r="11" spans="2:12" ht="12">
      <c r="B11" s="21" t="s">
        <v>25</v>
      </c>
      <c r="C11" s="21"/>
      <c r="D11" s="21"/>
      <c r="E11" s="21"/>
      <c r="F11" s="21"/>
      <c r="G11" s="21">
        <f>Tabell17[[#This Row],[Plastandel 
(0-1)]]*Tabell17[[#This Row],[Totalvekt for produktet
(kg)]]</f>
        <v>0</v>
      </c>
    </row>
    <row r="12" spans="2:12" ht="12">
      <c r="B12" s="21" t="s">
        <v>25</v>
      </c>
      <c r="C12" s="21"/>
      <c r="D12" s="21"/>
      <c r="E12" s="21"/>
      <c r="F12" s="21"/>
      <c r="G12" s="21">
        <f>Tabell17[[#This Row],[Plastandel 
(0-1)]]*Tabell17[[#This Row],[Totalvekt for produktet
(kg)]]</f>
        <v>0</v>
      </c>
    </row>
    <row r="13" spans="2:12" ht="12">
      <c r="B13" s="21" t="s">
        <v>25</v>
      </c>
      <c r="C13" s="21"/>
      <c r="D13" s="21"/>
      <c r="E13" s="21"/>
      <c r="F13" s="21"/>
      <c r="G13" s="21">
        <f>Tabell17[[#This Row],[Plastandel 
(0-1)]]*Tabell17[[#This Row],[Totalvekt for produktet
(kg)]]</f>
        <v>0</v>
      </c>
    </row>
    <row r="14" spans="2:12" ht="12">
      <c r="B14" s="21" t="s">
        <v>25</v>
      </c>
      <c r="C14" s="21"/>
      <c r="D14" s="21"/>
      <c r="E14" s="21"/>
      <c r="F14" s="21"/>
      <c r="G14" s="21">
        <f>Tabell17[[#This Row],[Plastandel 
(0-1)]]*Tabell17[[#This Row],[Totalvekt for produktet
(kg)]]</f>
        <v>0</v>
      </c>
    </row>
    <row r="15" spans="2:12" ht="12">
      <c r="B15" s="21" t="s">
        <v>25</v>
      </c>
      <c r="C15" s="21"/>
      <c r="D15" s="21"/>
      <c r="E15" s="21"/>
      <c r="F15" s="21"/>
      <c r="G15" s="21">
        <f>Tabell17[[#This Row],[Plastandel 
(0-1)]]*Tabell17[[#This Row],[Totalvekt for produktet
(kg)]]</f>
        <v>0</v>
      </c>
    </row>
    <row r="16" spans="2:12" ht="12">
      <c r="B16" s="21" t="s">
        <v>25</v>
      </c>
      <c r="C16" s="21"/>
      <c r="D16" s="21"/>
      <c r="E16" s="21"/>
      <c r="F16" s="21"/>
      <c r="G16" s="21">
        <f>Tabell17[[#This Row],[Plastandel 
(0-1)]]*Tabell17[[#This Row],[Totalvekt for produktet
(kg)]]</f>
        <v>0</v>
      </c>
    </row>
    <row r="17" spans="2:7" ht="12">
      <c r="B17" s="21" t="s">
        <v>25</v>
      </c>
      <c r="C17" s="21"/>
      <c r="D17" s="21"/>
      <c r="E17" s="21"/>
      <c r="F17" s="21"/>
      <c r="G17" s="21">
        <f>Tabell17[[#This Row],[Plastandel 
(0-1)]]*Tabell17[[#This Row],[Totalvekt for produktet
(kg)]]</f>
        <v>0</v>
      </c>
    </row>
    <row r="18" spans="2:7" ht="12">
      <c r="B18" s="21" t="s">
        <v>25</v>
      </c>
      <c r="C18" s="21"/>
      <c r="D18" s="21"/>
      <c r="E18" s="21"/>
      <c r="F18" s="21"/>
      <c r="G18" s="21">
        <f>Tabell17[[#This Row],[Plastandel 
(0-1)]]*Tabell17[[#This Row],[Totalvekt for produktet
(kg)]]</f>
        <v>0</v>
      </c>
    </row>
    <row r="19" spans="2:7" ht="12">
      <c r="B19" s="21" t="s">
        <v>25</v>
      </c>
      <c r="C19" s="21"/>
      <c r="D19" s="21"/>
      <c r="E19" s="21"/>
      <c r="F19" s="21"/>
      <c r="G19" s="21">
        <f>Tabell17[[#This Row],[Plastandel 
(0-1)]]*Tabell17[[#This Row],[Totalvekt for produktet
(kg)]]</f>
        <v>0</v>
      </c>
    </row>
    <row r="20" spans="2:7" ht="12">
      <c r="B20" s="21" t="s">
        <v>25</v>
      </c>
      <c r="C20" s="21"/>
      <c r="D20" s="21"/>
      <c r="E20" s="21"/>
      <c r="F20" s="21"/>
      <c r="G20" s="21">
        <f>Tabell17[[#This Row],[Plastandel 
(0-1)]]*Tabell17[[#This Row],[Totalvekt for produktet
(kg)]]</f>
        <v>0</v>
      </c>
    </row>
    <row r="21" spans="2:7" ht="12">
      <c r="B21" s="21" t="s">
        <v>25</v>
      </c>
      <c r="C21" s="21"/>
      <c r="D21" s="21"/>
      <c r="E21" s="21"/>
      <c r="F21" s="21"/>
      <c r="G21" s="21">
        <f>Tabell17[[#This Row],[Plastandel 
(0-1)]]*Tabell17[[#This Row],[Totalvekt for produktet
(kg)]]</f>
        <v>0</v>
      </c>
    </row>
    <row r="22" spans="2:7" ht="12">
      <c r="B22" s="21" t="s">
        <v>25</v>
      </c>
      <c r="C22" s="21"/>
      <c r="D22" s="21"/>
      <c r="E22" s="21"/>
      <c r="F22" s="21"/>
      <c r="G22" s="21">
        <f>Tabell17[[#This Row],[Plastandel 
(0-1)]]*Tabell17[[#This Row],[Totalvekt for produktet
(kg)]]</f>
        <v>0</v>
      </c>
    </row>
    <row r="23" spans="2:7" ht="12">
      <c r="B23" s="21" t="s">
        <v>25</v>
      </c>
      <c r="C23" s="21"/>
      <c r="D23" s="21"/>
      <c r="E23" s="21"/>
      <c r="F23" s="21"/>
      <c r="G23" s="21">
        <f>Tabell17[[#This Row],[Plastandel 
(0-1)]]*Tabell17[[#This Row],[Totalvekt for produktet
(kg)]]</f>
        <v>0</v>
      </c>
    </row>
    <row r="24" spans="2:7" ht="12">
      <c r="B24" s="21" t="s">
        <v>25</v>
      </c>
      <c r="C24" s="21"/>
      <c r="D24" s="21"/>
      <c r="E24" s="21"/>
      <c r="F24" s="21"/>
      <c r="G24" s="21">
        <f>Tabell17[[#This Row],[Plastandel 
(0-1)]]*Tabell17[[#This Row],[Totalvekt for produktet
(kg)]]</f>
        <v>0</v>
      </c>
    </row>
    <row r="25" spans="2:7" ht="12">
      <c r="B25" s="21" t="s">
        <v>25</v>
      </c>
      <c r="C25" s="21"/>
      <c r="D25" s="21"/>
      <c r="E25" s="21"/>
      <c r="F25" s="21"/>
      <c r="G25" s="21">
        <f>Tabell17[[#This Row],[Plastandel 
(0-1)]]*Tabell17[[#This Row],[Totalvekt for produktet
(kg)]]</f>
        <v>0</v>
      </c>
    </row>
    <row r="26" spans="2:7" ht="12">
      <c r="B26" s="21" t="s">
        <v>25</v>
      </c>
      <c r="C26" s="21"/>
      <c r="D26" s="21"/>
      <c r="E26" s="21"/>
      <c r="F26" s="21"/>
      <c r="G26" s="21">
        <f>Tabell17[[#This Row],[Plastandel 
(0-1)]]*Tabell17[[#This Row],[Totalvekt for produktet
(kg)]]</f>
        <v>0</v>
      </c>
    </row>
    <row r="27" spans="2:7" ht="12">
      <c r="B27" s="21" t="s">
        <v>25</v>
      </c>
      <c r="C27" s="21"/>
      <c r="D27" s="21"/>
      <c r="E27" s="21"/>
      <c r="F27" s="21"/>
      <c r="G27" s="21">
        <f>Tabell17[[#This Row],[Plastandel 
(0-1)]]*Tabell17[[#This Row],[Totalvekt for produktet
(kg)]]</f>
        <v>0</v>
      </c>
    </row>
    <row r="28" spans="2:7" ht="12">
      <c r="B28" s="21" t="s">
        <v>25</v>
      </c>
      <c r="C28" s="21"/>
      <c r="D28" s="21"/>
      <c r="E28" s="21"/>
      <c r="F28" s="21"/>
      <c r="G28" s="21">
        <f>Tabell17[[#This Row],[Plastandel 
(0-1)]]*Tabell17[[#This Row],[Totalvekt for produktet
(kg)]]</f>
        <v>0</v>
      </c>
    </row>
    <row r="29" spans="2:7" ht="12">
      <c r="B29" s="21" t="s">
        <v>25</v>
      </c>
      <c r="C29" s="21"/>
      <c r="D29" s="21"/>
      <c r="E29" s="21"/>
      <c r="F29" s="21"/>
      <c r="G29" s="21">
        <f>Tabell17[[#This Row],[Plastandel 
(0-1)]]*Tabell17[[#This Row],[Totalvekt for produktet
(kg)]]</f>
        <v>0</v>
      </c>
    </row>
    <row r="30" spans="2:7" ht="12">
      <c r="B30" s="21" t="s">
        <v>25</v>
      </c>
      <c r="C30" s="21"/>
      <c r="D30" s="21"/>
      <c r="E30" s="21"/>
      <c r="F30" s="21"/>
      <c r="G30" s="21">
        <f>Tabell17[[#This Row],[Plastandel 
(0-1)]]*Tabell17[[#This Row],[Totalvekt for produktet
(kg)]]</f>
        <v>0</v>
      </c>
    </row>
    <row r="31" spans="2:7" ht="12">
      <c r="B31" s="21" t="s">
        <v>25</v>
      </c>
      <c r="C31" s="21"/>
      <c r="D31" s="21"/>
      <c r="E31" s="21"/>
      <c r="F31" s="21"/>
      <c r="G31" s="21">
        <f>Tabell17[[#This Row],[Plastandel 
(0-1)]]*Tabell17[[#This Row],[Totalvekt for produktet
(kg)]]</f>
        <v>0</v>
      </c>
    </row>
    <row r="32" spans="2:7" ht="12">
      <c r="B32" s="21" t="s">
        <v>25</v>
      </c>
      <c r="C32" s="21"/>
      <c r="D32" s="21"/>
      <c r="E32" s="21"/>
      <c r="F32" s="21"/>
      <c r="G32" s="21">
        <f>Tabell17[[#This Row],[Plastandel 
(0-1)]]*Tabell17[[#This Row],[Totalvekt for produktet
(kg)]]</f>
        <v>0</v>
      </c>
    </row>
    <row r="33" spans="2:7" ht="12">
      <c r="B33" s="21" t="s">
        <v>25</v>
      </c>
      <c r="C33" s="21"/>
      <c r="D33" s="21"/>
      <c r="E33" s="21"/>
      <c r="F33" s="21"/>
      <c r="G33" s="21">
        <f>Tabell17[[#This Row],[Plastandel 
(0-1)]]*Tabell17[[#This Row],[Totalvekt for produktet
(kg)]]</f>
        <v>0</v>
      </c>
    </row>
    <row r="34" spans="2:7" ht="12">
      <c r="B34" s="21" t="s">
        <v>25</v>
      </c>
      <c r="C34" s="21"/>
      <c r="D34" s="21"/>
      <c r="E34" s="21"/>
      <c r="F34" s="21"/>
      <c r="G34" s="21">
        <f>Tabell17[[#This Row],[Plastandel 
(0-1)]]*Tabell17[[#This Row],[Totalvekt for produktet
(kg)]]</f>
        <v>0</v>
      </c>
    </row>
    <row r="35" spans="2:7" ht="12">
      <c r="B35" s="21" t="s">
        <v>25</v>
      </c>
      <c r="C35" s="21"/>
      <c r="D35" s="21"/>
      <c r="E35" s="21"/>
      <c r="F35" s="21"/>
      <c r="G35" s="21">
        <f>Tabell17[[#This Row],[Plastandel 
(0-1)]]*Tabell17[[#This Row],[Totalvekt for produktet
(kg)]]</f>
        <v>0</v>
      </c>
    </row>
    <row r="36" spans="2:7" ht="12">
      <c r="B36" s="21" t="s">
        <v>25</v>
      </c>
      <c r="C36" s="21"/>
      <c r="D36" s="21"/>
      <c r="E36" s="21"/>
      <c r="F36" s="21"/>
      <c r="G36" s="21">
        <f>Tabell17[[#This Row],[Plastandel 
(0-1)]]*Tabell17[[#This Row],[Totalvekt for produktet
(kg)]]</f>
        <v>0</v>
      </c>
    </row>
    <row r="37" spans="2:7" ht="15" customHeight="1">
      <c r="B37" s="21" t="s">
        <v>25</v>
      </c>
      <c r="C37" s="21"/>
      <c r="D37" s="21"/>
      <c r="E37" s="21"/>
      <c r="F37" s="21"/>
      <c r="G37" s="21">
        <f>Tabell17[[#This Row],[Plastandel 
(0-1)]]*Tabell17[[#This Row],[Totalvekt for produktet
(kg)]]</f>
        <v>0</v>
      </c>
    </row>
    <row r="38" spans="2:7" ht="12">
      <c r="B38" s="21" t="s">
        <v>25</v>
      </c>
      <c r="C38" s="21"/>
      <c r="D38" s="21"/>
      <c r="E38" s="21"/>
      <c r="F38" s="21"/>
      <c r="G38" s="21">
        <f>Tabell17[[#This Row],[Plastandel 
(0-1)]]*Tabell17[[#This Row],[Totalvekt for produktet
(kg)]]</f>
        <v>0</v>
      </c>
    </row>
    <row r="39" spans="2:7" ht="12">
      <c r="B39" s="21" t="s">
        <v>25</v>
      </c>
      <c r="C39" s="21"/>
      <c r="D39" s="21"/>
      <c r="E39" s="21"/>
      <c r="F39" s="21"/>
      <c r="G39" s="21">
        <f>Tabell17[[#This Row],[Plastandel 
(0-1)]]*Tabell17[[#This Row],[Totalvekt for produktet
(kg)]]</f>
        <v>0</v>
      </c>
    </row>
    <row r="40" spans="2:7" ht="12">
      <c r="B40" s="21" t="s">
        <v>25</v>
      </c>
      <c r="C40" s="21"/>
      <c r="D40" s="21"/>
      <c r="E40" s="21"/>
      <c r="F40" s="21"/>
      <c r="G40" s="21">
        <f>Tabell17[[#This Row],[Plastandel 
(0-1)]]*Tabell17[[#This Row],[Totalvekt for produktet
(kg)]]</f>
        <v>0</v>
      </c>
    </row>
    <row r="41" spans="2:7" ht="12">
      <c r="B41" s="21" t="s">
        <v>25</v>
      </c>
      <c r="C41" s="21"/>
      <c r="D41" s="21"/>
      <c r="E41" s="21"/>
      <c r="F41" s="21"/>
      <c r="G41" s="21">
        <f>Tabell17[[#This Row],[Plastandel 
(0-1)]]*Tabell17[[#This Row],[Totalvekt for produktet
(kg)]]</f>
        <v>0</v>
      </c>
    </row>
    <row r="42" spans="2:7" ht="12">
      <c r="B42" s="21" t="s">
        <v>25</v>
      </c>
      <c r="C42" s="21"/>
      <c r="D42" s="21"/>
      <c r="E42" s="21"/>
      <c r="F42" s="21"/>
      <c r="G42" s="21">
        <f>Tabell17[[#This Row],[Plastandel 
(0-1)]]*Tabell17[[#This Row],[Totalvekt for produktet
(kg)]]</f>
        <v>0</v>
      </c>
    </row>
    <row r="43" spans="2:7" ht="12">
      <c r="B43" s="21" t="s">
        <v>25</v>
      </c>
      <c r="C43" s="21"/>
      <c r="D43" s="21"/>
      <c r="E43" s="21"/>
      <c r="F43" s="21"/>
      <c r="G43" s="21">
        <f>Tabell17[[#This Row],[Plastandel 
(0-1)]]*Tabell17[[#This Row],[Totalvekt for produktet
(kg)]]</f>
        <v>0</v>
      </c>
    </row>
    <row r="44" spans="2:7" ht="12">
      <c r="B44" s="21" t="s">
        <v>25</v>
      </c>
      <c r="C44" s="21"/>
      <c r="D44" s="21"/>
      <c r="E44" s="21"/>
      <c r="F44" s="21"/>
      <c r="G44" s="21">
        <f>Tabell17[[#This Row],[Plastandel 
(0-1)]]*Tabell17[[#This Row],[Totalvekt for produktet
(kg)]]</f>
        <v>0</v>
      </c>
    </row>
    <row r="45" spans="2:7" ht="12">
      <c r="B45" s="21" t="s">
        <v>25</v>
      </c>
      <c r="C45" s="21"/>
      <c r="D45" s="21"/>
      <c r="E45" s="21"/>
      <c r="F45" s="21"/>
      <c r="G45" s="21">
        <f>Tabell17[[#This Row],[Plastandel 
(0-1)]]*Tabell17[[#This Row],[Totalvekt for produktet
(kg)]]</f>
        <v>0</v>
      </c>
    </row>
    <row r="46" spans="2:7" ht="12">
      <c r="B46" s="21" t="s">
        <v>25</v>
      </c>
      <c r="C46" s="21"/>
      <c r="D46" s="21"/>
      <c r="E46" s="21"/>
      <c r="F46" s="21"/>
      <c r="G46" s="21">
        <f>Tabell17[[#This Row],[Plastandel 
(0-1)]]*Tabell17[[#This Row],[Totalvekt for produktet
(kg)]]</f>
        <v>0</v>
      </c>
    </row>
    <row r="47" spans="2:7" ht="12">
      <c r="B47" s="21" t="s">
        <v>25</v>
      </c>
      <c r="C47" s="21"/>
      <c r="D47" s="21"/>
      <c r="E47" s="21"/>
      <c r="F47" s="21"/>
      <c r="G47" s="21">
        <f>Tabell17[[#This Row],[Plastandel 
(0-1)]]*Tabell17[[#This Row],[Totalvekt for produktet
(kg)]]</f>
        <v>0</v>
      </c>
    </row>
    <row r="48" spans="2:7" ht="12">
      <c r="B48" s="21" t="s">
        <v>25</v>
      </c>
      <c r="C48" s="21"/>
      <c r="D48" s="21"/>
      <c r="E48" s="21"/>
      <c r="F48" s="21"/>
      <c r="G48" s="21">
        <f>Tabell17[[#This Row],[Plastandel 
(0-1)]]*Tabell17[[#This Row],[Totalvekt for produktet
(kg)]]</f>
        <v>0</v>
      </c>
    </row>
    <row r="49" spans="2:7" ht="12">
      <c r="B49" s="21" t="s">
        <v>25</v>
      </c>
      <c r="C49" s="21"/>
      <c r="D49" s="21"/>
      <c r="E49" s="21"/>
      <c r="F49" s="21"/>
      <c r="G49" s="21">
        <f>Tabell17[[#This Row],[Plastandel 
(0-1)]]*Tabell17[[#This Row],[Totalvekt for produktet
(kg)]]</f>
        <v>0</v>
      </c>
    </row>
    <row r="50" spans="2:7" ht="12">
      <c r="B50" s="21" t="s">
        <v>25</v>
      </c>
      <c r="C50" s="21"/>
      <c r="D50" s="21"/>
      <c r="E50" s="21"/>
      <c r="F50" s="21"/>
      <c r="G50" s="21">
        <f>Tabell17[[#This Row],[Plastandel 
(0-1)]]*Tabell17[[#This Row],[Totalvekt for produktet
(kg)]]</f>
        <v>0</v>
      </c>
    </row>
    <row r="51" spans="2:7" ht="12">
      <c r="B51" s="21" t="s">
        <v>25</v>
      </c>
      <c r="C51" s="21"/>
      <c r="D51" s="21"/>
      <c r="E51" s="21"/>
      <c r="F51" s="21"/>
      <c r="G51" s="21">
        <f>Tabell17[[#This Row],[Plastandel 
(0-1)]]*Tabell17[[#This Row],[Totalvekt for produktet
(kg)]]</f>
        <v>0</v>
      </c>
    </row>
    <row r="52" spans="2:7" ht="12">
      <c r="B52" s="21" t="s">
        <v>25</v>
      </c>
      <c r="C52" s="21"/>
      <c r="D52" s="21"/>
      <c r="E52" s="21"/>
      <c r="F52" s="21"/>
      <c r="G52" s="21">
        <f>Tabell17[[#This Row],[Plastandel 
(0-1)]]*Tabell17[[#This Row],[Totalvekt for produktet
(kg)]]</f>
        <v>0</v>
      </c>
    </row>
    <row r="53" spans="2:7" ht="12">
      <c r="B53" s="21" t="s">
        <v>25</v>
      </c>
      <c r="C53" s="21"/>
      <c r="D53" s="21"/>
      <c r="E53" s="21"/>
      <c r="F53" s="21"/>
      <c r="G53" s="21">
        <f>Tabell17[[#This Row],[Plastandel 
(0-1)]]*Tabell17[[#This Row],[Totalvekt for produktet
(kg)]]</f>
        <v>0</v>
      </c>
    </row>
    <row r="54" spans="2:7" ht="12">
      <c r="B54" s="21" t="s">
        <v>25</v>
      </c>
      <c r="C54" s="21"/>
      <c r="D54" s="21"/>
      <c r="E54" s="21"/>
      <c r="F54" s="21"/>
      <c r="G54" s="21">
        <f>Tabell17[[#This Row],[Plastandel 
(0-1)]]*Tabell17[[#This Row],[Totalvekt for produktet
(kg)]]</f>
        <v>0</v>
      </c>
    </row>
    <row r="55" spans="2:7" ht="12">
      <c r="B55" s="21" t="s">
        <v>25</v>
      </c>
      <c r="C55" s="74"/>
      <c r="D55" s="74"/>
      <c r="E55" s="75"/>
      <c r="F55" s="21"/>
      <c r="G55" s="76">
        <f>Tabell17[[#This Row],[Plastandel 
(0-1)]]*Tabell17[[#This Row],[Totalvekt for produktet
(kg)]]</f>
        <v>0</v>
      </c>
    </row>
    <row r="56" spans="2:7" ht="12">
      <c r="B56" s="21" t="s">
        <v>25</v>
      </c>
      <c r="C56" s="74"/>
      <c r="D56" s="74"/>
      <c r="E56" s="75"/>
      <c r="F56" s="21"/>
      <c r="G56" s="76">
        <f>Tabell17[[#This Row],[Plastandel 
(0-1)]]*Tabell17[[#This Row],[Totalvekt for produktet
(kg)]]</f>
        <v>0</v>
      </c>
    </row>
    <row r="57" spans="2:7" ht="12">
      <c r="B57" s="21" t="s">
        <v>25</v>
      </c>
      <c r="C57" s="74"/>
      <c r="D57" s="74"/>
      <c r="E57" s="75"/>
      <c r="F57" s="21"/>
      <c r="G57" s="76">
        <f>Tabell17[[#This Row],[Plastandel 
(0-1)]]*Tabell17[[#This Row],[Totalvekt for produktet
(kg)]]</f>
        <v>0</v>
      </c>
    </row>
    <row r="58" spans="2:7" ht="12">
      <c r="B58" s="21" t="s">
        <v>25</v>
      </c>
      <c r="C58" s="74"/>
      <c r="D58" s="74"/>
      <c r="E58" s="75"/>
      <c r="F58" s="21"/>
      <c r="G58" s="76">
        <f>Tabell17[[#This Row],[Plastandel 
(0-1)]]*Tabell17[[#This Row],[Totalvekt for produktet
(kg)]]</f>
        <v>0</v>
      </c>
    </row>
    <row r="59" spans="2:7" ht="12">
      <c r="B59" s="21" t="s">
        <v>25</v>
      </c>
      <c r="C59" s="74"/>
      <c r="D59" s="74"/>
      <c r="E59" s="75"/>
      <c r="F59" s="21"/>
      <c r="G59" s="76">
        <f>Tabell17[[#This Row],[Plastandel 
(0-1)]]*Tabell17[[#This Row],[Totalvekt for produktet
(kg)]]</f>
        <v>0</v>
      </c>
    </row>
    <row r="60" spans="2:7" ht="12">
      <c r="B60" s="21" t="s">
        <v>25</v>
      </c>
      <c r="C60" s="74"/>
      <c r="D60" s="74"/>
      <c r="E60" s="75"/>
      <c r="F60" s="21"/>
      <c r="G60" s="76">
        <f>Tabell17[[#This Row],[Plastandel 
(0-1)]]*Tabell17[[#This Row],[Totalvekt for produktet
(kg)]]</f>
        <v>0</v>
      </c>
    </row>
    <row r="61" spans="2:7" ht="12">
      <c r="B61" s="21" t="s">
        <v>25</v>
      </c>
      <c r="C61" s="74"/>
      <c r="D61" s="74"/>
      <c r="E61" s="75"/>
      <c r="F61" s="21"/>
      <c r="G61" s="76">
        <f>Tabell17[[#This Row],[Plastandel 
(0-1)]]*Tabell17[[#This Row],[Totalvekt for produktet
(kg)]]</f>
        <v>0</v>
      </c>
    </row>
    <row r="62" spans="2:7" ht="12">
      <c r="B62" s="21" t="s">
        <v>25</v>
      </c>
      <c r="C62" s="74"/>
      <c r="D62" s="74"/>
      <c r="E62" s="75"/>
      <c r="F62" s="21"/>
      <c r="G62" s="76">
        <f>Tabell17[[#This Row],[Plastandel 
(0-1)]]*Tabell17[[#This Row],[Totalvekt for produktet
(kg)]]</f>
        <v>0</v>
      </c>
    </row>
    <row r="63" spans="2:7" ht="12">
      <c r="B63" s="21" t="s">
        <v>25</v>
      </c>
      <c r="C63" s="74"/>
      <c r="D63" s="74"/>
      <c r="E63" s="75"/>
      <c r="F63" s="21"/>
      <c r="G63" s="76">
        <f>Tabell17[[#This Row],[Plastandel 
(0-1)]]*Tabell17[[#This Row],[Totalvekt for produktet
(kg)]]</f>
        <v>0</v>
      </c>
    </row>
    <row r="64" spans="2:7" ht="12">
      <c r="B64" s="21" t="s">
        <v>25</v>
      </c>
      <c r="C64" s="74"/>
      <c r="D64" s="74"/>
      <c r="E64" s="75"/>
      <c r="F64" s="21"/>
      <c r="G64" s="76">
        <f>Tabell17[[#This Row],[Plastandel 
(0-1)]]*Tabell17[[#This Row],[Totalvekt for produktet
(kg)]]</f>
        <v>0</v>
      </c>
    </row>
    <row r="65" spans="2:7" ht="12">
      <c r="B65" s="21" t="s">
        <v>25</v>
      </c>
      <c r="C65" s="74"/>
      <c r="D65" s="74"/>
      <c r="E65" s="75"/>
      <c r="F65" s="21"/>
      <c r="G65" s="76">
        <f>Tabell17[[#This Row],[Plastandel 
(0-1)]]*Tabell17[[#This Row],[Totalvekt for produktet
(kg)]]</f>
        <v>0</v>
      </c>
    </row>
    <row r="66" spans="2:7" ht="12">
      <c r="B66" s="21" t="s">
        <v>25</v>
      </c>
      <c r="C66" s="74"/>
      <c r="D66" s="74"/>
      <c r="E66" s="75"/>
      <c r="F66" s="21"/>
      <c r="G66" s="76">
        <f>Tabell17[[#This Row],[Plastandel 
(0-1)]]*Tabell17[[#This Row],[Totalvekt for produktet
(kg)]]</f>
        <v>0</v>
      </c>
    </row>
    <row r="67" spans="2:7" ht="12">
      <c r="B67" s="21" t="s">
        <v>25</v>
      </c>
      <c r="C67" s="74"/>
      <c r="D67" s="74"/>
      <c r="E67" s="75"/>
      <c r="F67" s="21"/>
      <c r="G67" s="76">
        <f>Tabell17[[#This Row],[Plastandel 
(0-1)]]*Tabell17[[#This Row],[Totalvekt for produktet
(kg)]]</f>
        <v>0</v>
      </c>
    </row>
    <row r="68" spans="2:7" ht="12">
      <c r="B68" s="21" t="s">
        <v>25</v>
      </c>
      <c r="C68" s="74"/>
      <c r="D68" s="74"/>
      <c r="E68" s="75"/>
      <c r="F68" s="21"/>
      <c r="G68" s="76">
        <f>Tabell17[[#This Row],[Plastandel 
(0-1)]]*Tabell17[[#This Row],[Totalvekt for produktet
(kg)]]</f>
        <v>0</v>
      </c>
    </row>
    <row r="69" spans="2:7" ht="12">
      <c r="B69" s="21" t="s">
        <v>25</v>
      </c>
      <c r="C69" s="74"/>
      <c r="D69" s="74"/>
      <c r="E69" s="75"/>
      <c r="F69" s="21"/>
      <c r="G69" s="76">
        <f>Tabell17[[#This Row],[Plastandel 
(0-1)]]*Tabell17[[#This Row],[Totalvekt for produktet
(kg)]]</f>
        <v>0</v>
      </c>
    </row>
    <row r="70" spans="2:7" ht="12">
      <c r="B70" s="21" t="s">
        <v>25</v>
      </c>
      <c r="C70" s="74"/>
      <c r="D70" s="74"/>
      <c r="E70" s="75"/>
      <c r="F70" s="21"/>
      <c r="G70" s="76">
        <f>Tabell17[[#This Row],[Plastandel 
(0-1)]]*Tabell17[[#This Row],[Totalvekt for produktet
(kg)]]</f>
        <v>0</v>
      </c>
    </row>
    <row r="71" spans="2:7" ht="12">
      <c r="B71" s="21" t="s">
        <v>25</v>
      </c>
      <c r="C71" s="74"/>
      <c r="D71" s="74"/>
      <c r="E71" s="75"/>
      <c r="F71" s="21"/>
      <c r="G71" s="76">
        <f>Tabell17[[#This Row],[Plastandel 
(0-1)]]*Tabell17[[#This Row],[Totalvekt for produktet
(kg)]]</f>
        <v>0</v>
      </c>
    </row>
    <row r="72" spans="2:7" ht="12">
      <c r="B72" s="21" t="s">
        <v>25</v>
      </c>
      <c r="C72" s="74"/>
      <c r="D72" s="74"/>
      <c r="E72" s="75"/>
      <c r="F72" s="21"/>
      <c r="G72" s="76">
        <f>Tabell17[[#This Row],[Plastandel 
(0-1)]]*Tabell17[[#This Row],[Totalvekt for produktet
(kg)]]</f>
        <v>0</v>
      </c>
    </row>
    <row r="73" spans="2:7" ht="12">
      <c r="B73" s="21" t="s">
        <v>25</v>
      </c>
      <c r="C73" s="74"/>
      <c r="D73" s="74"/>
      <c r="E73" s="75"/>
      <c r="F73" s="21"/>
      <c r="G73" s="76">
        <f>Tabell17[[#This Row],[Plastandel 
(0-1)]]*Tabell17[[#This Row],[Totalvekt for produktet
(kg)]]</f>
        <v>0</v>
      </c>
    </row>
    <row r="74" spans="2:7" ht="12">
      <c r="B74" s="21" t="s">
        <v>25</v>
      </c>
      <c r="C74" s="74"/>
      <c r="D74" s="74"/>
      <c r="E74" s="75"/>
      <c r="F74" s="21"/>
      <c r="G74" s="76">
        <f>Tabell17[[#This Row],[Plastandel 
(0-1)]]*Tabell17[[#This Row],[Totalvekt for produktet
(kg)]]</f>
        <v>0</v>
      </c>
    </row>
    <row r="75" spans="2:7" ht="12">
      <c r="B75" s="21" t="s">
        <v>25</v>
      </c>
      <c r="C75" s="74"/>
      <c r="D75" s="74"/>
      <c r="E75" s="75"/>
      <c r="F75" s="21"/>
      <c r="G75" s="76">
        <f>Tabell17[[#This Row],[Plastandel 
(0-1)]]*Tabell17[[#This Row],[Totalvekt for produktet
(kg)]]</f>
        <v>0</v>
      </c>
    </row>
    <row r="76" spans="2:7" ht="12">
      <c r="B76" s="21" t="s">
        <v>25</v>
      </c>
      <c r="C76" s="74"/>
      <c r="D76" s="74"/>
      <c r="E76" s="75"/>
      <c r="F76" s="21"/>
      <c r="G76" s="76">
        <f>Tabell17[[#This Row],[Plastandel 
(0-1)]]*Tabell17[[#This Row],[Totalvekt for produktet
(kg)]]</f>
        <v>0</v>
      </c>
    </row>
    <row r="77" spans="2:7" ht="12">
      <c r="B77" s="21" t="s">
        <v>25</v>
      </c>
      <c r="C77" s="74"/>
      <c r="D77" s="74"/>
      <c r="E77" s="75"/>
      <c r="F77" s="21"/>
      <c r="G77" s="76">
        <f>Tabell17[[#This Row],[Plastandel 
(0-1)]]*Tabell17[[#This Row],[Totalvekt for produktet
(kg)]]</f>
        <v>0</v>
      </c>
    </row>
    <row r="78" spans="2:7" ht="12">
      <c r="B78" s="21" t="s">
        <v>25</v>
      </c>
      <c r="C78" s="74"/>
      <c r="D78" s="74"/>
      <c r="E78" s="75"/>
      <c r="F78" s="21"/>
      <c r="G78" s="76">
        <f>Tabell17[[#This Row],[Plastandel 
(0-1)]]*Tabell17[[#This Row],[Totalvekt for produktet
(kg)]]</f>
        <v>0</v>
      </c>
    </row>
    <row r="79" spans="2:7" ht="12">
      <c r="B79" s="21" t="s">
        <v>25</v>
      </c>
      <c r="C79" s="74"/>
      <c r="D79" s="74"/>
      <c r="E79" s="75"/>
      <c r="F79" s="21"/>
      <c r="G79" s="76">
        <f>Tabell17[[#This Row],[Plastandel 
(0-1)]]*Tabell17[[#This Row],[Totalvekt for produktet
(kg)]]</f>
        <v>0</v>
      </c>
    </row>
    <row r="80" spans="2:7" ht="12">
      <c r="B80" s="21" t="s">
        <v>25</v>
      </c>
      <c r="C80" s="74"/>
      <c r="D80" s="74"/>
      <c r="E80" s="75"/>
      <c r="F80" s="21"/>
      <c r="G80" s="76">
        <f>Tabell17[[#This Row],[Plastandel 
(0-1)]]*Tabell17[[#This Row],[Totalvekt for produktet
(kg)]]</f>
        <v>0</v>
      </c>
    </row>
    <row r="81" spans="2:7" ht="12">
      <c r="B81" s="21" t="s">
        <v>25</v>
      </c>
      <c r="C81" s="74"/>
      <c r="D81" s="74"/>
      <c r="E81" s="75"/>
      <c r="F81" s="21"/>
      <c r="G81" s="76">
        <f>Tabell17[[#This Row],[Plastandel 
(0-1)]]*Tabell17[[#This Row],[Totalvekt for produktet
(kg)]]</f>
        <v>0</v>
      </c>
    </row>
    <row r="82" spans="2:7" ht="12">
      <c r="B82" s="21" t="s">
        <v>25</v>
      </c>
      <c r="C82" s="74"/>
      <c r="D82" s="74"/>
      <c r="E82" s="75"/>
      <c r="F82" s="21"/>
      <c r="G82" s="76">
        <f>Tabell17[[#This Row],[Plastandel 
(0-1)]]*Tabell17[[#This Row],[Totalvekt for produktet
(kg)]]</f>
        <v>0</v>
      </c>
    </row>
    <row r="83" spans="2:7" ht="12">
      <c r="B83" s="21" t="s">
        <v>25</v>
      </c>
      <c r="C83" s="74"/>
      <c r="D83" s="74"/>
      <c r="E83" s="75"/>
      <c r="F83" s="21"/>
      <c r="G83" s="76">
        <f>Tabell17[[#This Row],[Plastandel 
(0-1)]]*Tabell17[[#This Row],[Totalvekt for produktet
(kg)]]</f>
        <v>0</v>
      </c>
    </row>
    <row r="84" spans="2:7" ht="12">
      <c r="B84" s="21" t="s">
        <v>25</v>
      </c>
      <c r="C84" s="74"/>
      <c r="D84" s="74"/>
      <c r="E84" s="75"/>
      <c r="F84" s="21"/>
      <c r="G84" s="76">
        <f>Tabell17[[#This Row],[Plastandel 
(0-1)]]*Tabell17[[#This Row],[Totalvekt for produktet
(kg)]]</f>
        <v>0</v>
      </c>
    </row>
    <row r="85" spans="2:7" ht="12">
      <c r="B85" s="21" t="s">
        <v>25</v>
      </c>
      <c r="C85" s="74"/>
      <c r="D85" s="74"/>
      <c r="E85" s="75"/>
      <c r="F85" s="21"/>
      <c r="G85" s="76">
        <f>Tabell17[[#This Row],[Plastandel 
(0-1)]]*Tabell17[[#This Row],[Totalvekt for produktet
(kg)]]</f>
        <v>0</v>
      </c>
    </row>
    <row r="86" spans="2:7" ht="12">
      <c r="B86" s="21" t="s">
        <v>25</v>
      </c>
      <c r="C86" s="74"/>
      <c r="D86" s="74"/>
      <c r="E86" s="75"/>
      <c r="F86" s="21"/>
      <c r="G86" s="76">
        <f>Tabell17[[#This Row],[Plastandel 
(0-1)]]*Tabell17[[#This Row],[Totalvekt for produktet
(kg)]]</f>
        <v>0</v>
      </c>
    </row>
    <row r="87" spans="2:7" ht="12">
      <c r="B87" s="21" t="s">
        <v>25</v>
      </c>
      <c r="C87" s="74"/>
      <c r="D87" s="74"/>
      <c r="E87" s="75"/>
      <c r="F87" s="21"/>
      <c r="G87" s="76">
        <f>Tabell17[[#This Row],[Plastandel 
(0-1)]]*Tabell17[[#This Row],[Totalvekt for produktet
(kg)]]</f>
        <v>0</v>
      </c>
    </row>
    <row r="88" spans="2:7" ht="12">
      <c r="B88" s="21" t="s">
        <v>25</v>
      </c>
      <c r="C88" s="74"/>
      <c r="D88" s="74"/>
      <c r="E88" s="75"/>
      <c r="F88" s="21"/>
      <c r="G88" s="76">
        <f>Tabell17[[#This Row],[Plastandel 
(0-1)]]*Tabell17[[#This Row],[Totalvekt for produktet
(kg)]]</f>
        <v>0</v>
      </c>
    </row>
    <row r="89" spans="2:7" ht="12">
      <c r="B89" s="21" t="s">
        <v>25</v>
      </c>
      <c r="C89" s="74"/>
      <c r="D89" s="74"/>
      <c r="E89" s="75"/>
      <c r="F89" s="21"/>
      <c r="G89" s="76">
        <f>Tabell17[[#This Row],[Plastandel 
(0-1)]]*Tabell17[[#This Row],[Totalvekt for produktet
(kg)]]</f>
        <v>0</v>
      </c>
    </row>
    <row r="90" spans="2:7" ht="12">
      <c r="B90" s="21" t="s">
        <v>25</v>
      </c>
      <c r="C90" s="74"/>
      <c r="D90" s="74"/>
      <c r="E90" s="75"/>
      <c r="F90" s="21"/>
      <c r="G90" s="76">
        <f>Tabell17[[#This Row],[Plastandel 
(0-1)]]*Tabell17[[#This Row],[Totalvekt for produktet
(kg)]]</f>
        <v>0</v>
      </c>
    </row>
    <row r="91" spans="2:7" ht="12">
      <c r="B91" s="21" t="s">
        <v>25</v>
      </c>
      <c r="C91" s="74"/>
      <c r="D91" s="74"/>
      <c r="E91" s="75"/>
      <c r="F91" s="21"/>
      <c r="G91" s="76">
        <f>Tabell17[[#This Row],[Plastandel 
(0-1)]]*Tabell17[[#This Row],[Totalvekt for produktet
(kg)]]</f>
        <v>0</v>
      </c>
    </row>
    <row r="92" spans="2:7" ht="12">
      <c r="B92" s="21" t="s">
        <v>25</v>
      </c>
      <c r="C92" s="74"/>
      <c r="D92" s="74"/>
      <c r="E92" s="75"/>
      <c r="F92" s="21"/>
      <c r="G92" s="76">
        <f>Tabell17[[#This Row],[Plastandel 
(0-1)]]*Tabell17[[#This Row],[Totalvekt for produktet
(kg)]]</f>
        <v>0</v>
      </c>
    </row>
    <row r="93" spans="2:7" ht="12">
      <c r="B93" s="21" t="s">
        <v>25</v>
      </c>
      <c r="C93" s="74"/>
      <c r="D93" s="74"/>
      <c r="E93" s="75"/>
      <c r="F93" s="21"/>
      <c r="G93" s="76">
        <f>Tabell17[[#This Row],[Plastandel 
(0-1)]]*Tabell17[[#This Row],[Totalvekt for produktet
(kg)]]</f>
        <v>0</v>
      </c>
    </row>
    <row r="94" spans="2:7" ht="12">
      <c r="B94" s="21" t="s">
        <v>25</v>
      </c>
      <c r="C94" s="74"/>
      <c r="D94" s="74"/>
      <c r="E94" s="75"/>
      <c r="F94" s="21"/>
      <c r="G94" s="76">
        <f>Tabell17[[#This Row],[Plastandel 
(0-1)]]*Tabell17[[#This Row],[Totalvekt for produktet
(kg)]]</f>
        <v>0</v>
      </c>
    </row>
    <row r="95" spans="2:7" ht="12">
      <c r="B95" s="21" t="s">
        <v>25</v>
      </c>
      <c r="C95" s="74"/>
      <c r="D95" s="74"/>
      <c r="E95" s="75"/>
      <c r="F95" s="21"/>
      <c r="G95" s="76">
        <f>Tabell17[[#This Row],[Plastandel 
(0-1)]]*Tabell17[[#This Row],[Totalvekt for produktet
(kg)]]</f>
        <v>0</v>
      </c>
    </row>
    <row r="96" spans="2:7" ht="12">
      <c r="B96" s="21" t="s">
        <v>25</v>
      </c>
      <c r="C96" s="74"/>
      <c r="D96" s="74"/>
      <c r="E96" s="75"/>
      <c r="F96" s="21"/>
      <c r="G96" s="76">
        <f>Tabell17[[#This Row],[Plastandel 
(0-1)]]*Tabell17[[#This Row],[Totalvekt for produktet
(kg)]]</f>
        <v>0</v>
      </c>
    </row>
    <row r="97" spans="2:7" ht="12">
      <c r="B97" s="21" t="s">
        <v>25</v>
      </c>
      <c r="C97" s="74"/>
      <c r="D97" s="74"/>
      <c r="E97" s="75"/>
      <c r="F97" s="21"/>
      <c r="G97" s="76">
        <f>Tabell17[[#This Row],[Plastandel 
(0-1)]]*Tabell17[[#This Row],[Totalvekt for produktet
(kg)]]</f>
        <v>0</v>
      </c>
    </row>
    <row r="98" spans="2:7" ht="12">
      <c r="B98" s="21" t="s">
        <v>25</v>
      </c>
      <c r="C98" s="74"/>
      <c r="D98" s="74"/>
      <c r="E98" s="75"/>
      <c r="F98" s="21"/>
      <c r="G98" s="76">
        <f>Tabell17[[#This Row],[Plastandel 
(0-1)]]*Tabell17[[#This Row],[Totalvekt for produktet
(kg)]]</f>
        <v>0</v>
      </c>
    </row>
    <row r="99" spans="2:7" ht="12">
      <c r="B99" s="21" t="s">
        <v>25</v>
      </c>
      <c r="C99" s="74"/>
      <c r="D99" s="74"/>
      <c r="E99" s="75"/>
      <c r="F99" s="21"/>
      <c r="G99" s="76">
        <f>Tabell17[[#This Row],[Plastandel 
(0-1)]]*Tabell17[[#This Row],[Totalvekt for produktet
(kg)]]</f>
        <v>0</v>
      </c>
    </row>
    <row r="100" spans="2:7" ht="12">
      <c r="B100" s="21" t="s">
        <v>25</v>
      </c>
      <c r="C100" s="74"/>
      <c r="D100" s="74"/>
      <c r="E100" s="75"/>
      <c r="F100" s="21"/>
      <c r="G100" s="76">
        <f>Tabell17[[#This Row],[Plastandel 
(0-1)]]*Tabell17[[#This Row],[Totalvekt for produktet
(kg)]]</f>
        <v>0</v>
      </c>
    </row>
    <row r="101" spans="2:7" ht="12">
      <c r="B101" s="21" t="s">
        <v>25</v>
      </c>
      <c r="C101" s="74"/>
      <c r="D101" s="74"/>
      <c r="E101" s="75"/>
      <c r="F101" s="21"/>
      <c r="G101" s="76">
        <f>Tabell17[[#This Row],[Plastandel 
(0-1)]]*Tabell17[[#This Row],[Totalvekt for produktet
(kg)]]</f>
        <v>0</v>
      </c>
    </row>
    <row r="102" spans="2:7" ht="12">
      <c r="B102" s="21" t="s">
        <v>25</v>
      </c>
      <c r="C102" s="74"/>
      <c r="D102" s="74"/>
      <c r="E102" s="75"/>
      <c r="F102" s="21"/>
      <c r="G102" s="76">
        <f>Tabell17[[#This Row],[Plastandel 
(0-1)]]*Tabell17[[#This Row],[Totalvekt for produktet
(kg)]]</f>
        <v>0</v>
      </c>
    </row>
    <row r="103" spans="2:7" ht="12">
      <c r="B103" s="21" t="s">
        <v>25</v>
      </c>
      <c r="C103" s="74"/>
      <c r="D103" s="74"/>
      <c r="E103" s="75"/>
      <c r="F103" s="21"/>
      <c r="G103" s="76">
        <f>Tabell17[[#This Row],[Plastandel 
(0-1)]]*Tabell17[[#This Row],[Totalvekt for produktet
(kg)]]</f>
        <v>0</v>
      </c>
    </row>
    <row r="104" spans="2:7" ht="12">
      <c r="B104" s="21" t="s">
        <v>25</v>
      </c>
      <c r="C104" s="74"/>
      <c r="D104" s="74"/>
      <c r="E104" s="75"/>
      <c r="F104" s="21"/>
      <c r="G104" s="76">
        <f>Tabell17[[#This Row],[Plastandel 
(0-1)]]*Tabell17[[#This Row],[Totalvekt for produktet
(kg)]]</f>
        <v>0</v>
      </c>
    </row>
    <row r="105" spans="2:7" ht="12">
      <c r="B105" s="21" t="s">
        <v>25</v>
      </c>
      <c r="C105" s="74"/>
      <c r="D105" s="74"/>
      <c r="E105" s="75"/>
      <c r="F105" s="21"/>
      <c r="G105" s="76">
        <f>Tabell17[[#This Row],[Plastandel 
(0-1)]]*Tabell17[[#This Row],[Totalvekt for produktet
(kg)]]</f>
        <v>0</v>
      </c>
    </row>
    <row r="106" spans="2:7" ht="12">
      <c r="B106" s="21" t="s">
        <v>25</v>
      </c>
      <c r="C106" s="74"/>
      <c r="D106" s="74"/>
      <c r="E106" s="75"/>
      <c r="F106" s="21"/>
      <c r="G106" s="76">
        <f>Tabell17[[#This Row],[Plastandel 
(0-1)]]*Tabell17[[#This Row],[Totalvekt for produktet
(kg)]]</f>
        <v>0</v>
      </c>
    </row>
    <row r="107" spans="2:7" ht="12">
      <c r="B107" s="21" t="s">
        <v>25</v>
      </c>
      <c r="C107" s="74"/>
      <c r="D107" s="74"/>
      <c r="E107" s="75"/>
      <c r="F107" s="21"/>
      <c r="G107" s="76">
        <f>Tabell17[[#This Row],[Plastandel 
(0-1)]]*Tabell17[[#This Row],[Totalvekt for produktet
(kg)]]</f>
        <v>0</v>
      </c>
    </row>
    <row r="108" spans="2:7" ht="12">
      <c r="B108" s="21" t="s">
        <v>25</v>
      </c>
      <c r="C108" s="74"/>
      <c r="D108" s="74"/>
      <c r="E108" s="75"/>
      <c r="F108" s="21"/>
      <c r="G108" s="76">
        <f>Tabell17[[#This Row],[Plastandel 
(0-1)]]*Tabell17[[#This Row],[Totalvekt for produktet
(kg)]]</f>
        <v>0</v>
      </c>
    </row>
    <row r="109" spans="2:7" ht="12">
      <c r="B109" s="21" t="s">
        <v>25</v>
      </c>
      <c r="C109" s="74"/>
      <c r="D109" s="74"/>
      <c r="E109" s="75"/>
      <c r="F109" s="21"/>
      <c r="G109" s="76">
        <f>Tabell17[[#This Row],[Plastandel 
(0-1)]]*Tabell17[[#This Row],[Totalvekt for produktet
(kg)]]</f>
        <v>0</v>
      </c>
    </row>
    <row r="110" spans="2:7" ht="12">
      <c r="B110" s="21" t="s">
        <v>25</v>
      </c>
      <c r="C110" s="74"/>
      <c r="D110" s="74"/>
      <c r="E110" s="75"/>
      <c r="F110" s="21"/>
      <c r="G110" s="76">
        <f>Tabell17[[#This Row],[Plastandel 
(0-1)]]*Tabell17[[#This Row],[Totalvekt for produktet
(kg)]]</f>
        <v>0</v>
      </c>
    </row>
    <row r="111" spans="2:7" ht="12">
      <c r="B111" s="21" t="s">
        <v>25</v>
      </c>
      <c r="C111" s="74"/>
      <c r="D111" s="74"/>
      <c r="E111" s="75"/>
      <c r="F111" s="21"/>
      <c r="G111" s="76">
        <f>Tabell17[[#This Row],[Plastandel 
(0-1)]]*Tabell17[[#This Row],[Totalvekt for produktet
(kg)]]</f>
        <v>0</v>
      </c>
    </row>
    <row r="112" spans="2:7" ht="12">
      <c r="B112" s="21" t="s">
        <v>25</v>
      </c>
      <c r="C112" s="74"/>
      <c r="D112" s="74"/>
      <c r="E112" s="75"/>
      <c r="F112" s="21"/>
      <c r="G112" s="76">
        <f>Tabell17[[#This Row],[Plastandel 
(0-1)]]*Tabell17[[#This Row],[Totalvekt for produktet
(kg)]]</f>
        <v>0</v>
      </c>
    </row>
    <row r="113" spans="2:7" ht="12">
      <c r="B113" s="21" t="s">
        <v>25</v>
      </c>
      <c r="C113" s="74"/>
      <c r="D113" s="74"/>
      <c r="E113" s="75"/>
      <c r="F113" s="21"/>
      <c r="G113" s="76">
        <f>Tabell17[[#This Row],[Plastandel 
(0-1)]]*Tabell17[[#This Row],[Totalvekt for produktet
(kg)]]</f>
        <v>0</v>
      </c>
    </row>
    <row r="114" spans="2:7" ht="12">
      <c r="B114" s="21" t="s">
        <v>25</v>
      </c>
      <c r="C114" s="74"/>
      <c r="D114" s="74"/>
      <c r="E114" s="75"/>
      <c r="F114" s="21"/>
      <c r="G114" s="76">
        <f>Tabell17[[#This Row],[Plastandel 
(0-1)]]*Tabell17[[#This Row],[Totalvekt for produktet
(kg)]]</f>
        <v>0</v>
      </c>
    </row>
    <row r="115" spans="2:7" ht="12">
      <c r="B115" s="21" t="s">
        <v>25</v>
      </c>
      <c r="C115" s="74"/>
      <c r="D115" s="74"/>
      <c r="E115" s="75"/>
      <c r="F115" s="21"/>
      <c r="G115" s="76">
        <f>Tabell17[[#This Row],[Plastandel 
(0-1)]]*Tabell17[[#This Row],[Totalvekt for produktet
(kg)]]</f>
        <v>0</v>
      </c>
    </row>
    <row r="116" spans="2:7" ht="12">
      <c r="B116" s="21" t="s">
        <v>25</v>
      </c>
      <c r="C116" s="74"/>
      <c r="D116" s="74"/>
      <c r="E116" s="75"/>
      <c r="F116" s="21"/>
      <c r="G116" s="76">
        <f>Tabell17[[#This Row],[Plastandel 
(0-1)]]*Tabell17[[#This Row],[Totalvekt for produktet
(kg)]]</f>
        <v>0</v>
      </c>
    </row>
    <row r="117" spans="2:7" ht="12">
      <c r="B117" s="21" t="s">
        <v>25</v>
      </c>
      <c r="C117" s="74"/>
      <c r="D117" s="74"/>
      <c r="E117" s="75"/>
      <c r="F117" s="21"/>
      <c r="G117" s="76">
        <f>Tabell17[[#This Row],[Plastandel 
(0-1)]]*Tabell17[[#This Row],[Totalvekt for produktet
(kg)]]</f>
        <v>0</v>
      </c>
    </row>
    <row r="118" spans="2:7" ht="12">
      <c r="B118" s="21" t="s">
        <v>25</v>
      </c>
      <c r="C118" s="74"/>
      <c r="D118" s="74"/>
      <c r="E118" s="75"/>
      <c r="F118" s="21"/>
      <c r="G118" s="76">
        <f>Tabell17[[#This Row],[Plastandel 
(0-1)]]*Tabell17[[#This Row],[Totalvekt for produktet
(kg)]]</f>
        <v>0</v>
      </c>
    </row>
    <row r="119" spans="2:7" ht="12">
      <c r="B119" s="21" t="s">
        <v>25</v>
      </c>
      <c r="C119" s="74"/>
      <c r="D119" s="74"/>
      <c r="E119" s="75"/>
      <c r="F119" s="21"/>
      <c r="G119" s="76">
        <f>Tabell17[[#This Row],[Plastandel 
(0-1)]]*Tabell17[[#This Row],[Totalvekt for produktet
(kg)]]</f>
        <v>0</v>
      </c>
    </row>
    <row r="120" spans="2:7" ht="12">
      <c r="B120" s="21" t="s">
        <v>25</v>
      </c>
      <c r="C120" s="74"/>
      <c r="D120" s="74"/>
      <c r="E120" s="75"/>
      <c r="F120" s="21"/>
      <c r="G120" s="76">
        <f>Tabell17[[#This Row],[Plastandel 
(0-1)]]*Tabell17[[#This Row],[Totalvekt for produktet
(kg)]]</f>
        <v>0</v>
      </c>
    </row>
    <row r="121" spans="2:7" ht="12">
      <c r="B121" s="21" t="s">
        <v>25</v>
      </c>
      <c r="C121" s="74"/>
      <c r="D121" s="74"/>
      <c r="E121" s="75"/>
      <c r="F121" s="21"/>
      <c r="G121" s="76">
        <f>Tabell17[[#This Row],[Plastandel 
(0-1)]]*Tabell17[[#This Row],[Totalvekt for produktet
(kg)]]</f>
        <v>0</v>
      </c>
    </row>
    <row r="122" spans="2:7" ht="12">
      <c r="B122" s="21" t="s">
        <v>25</v>
      </c>
      <c r="C122" s="74"/>
      <c r="D122" s="74"/>
      <c r="E122" s="75"/>
      <c r="F122" s="21"/>
      <c r="G122" s="76">
        <f>Tabell17[[#This Row],[Plastandel 
(0-1)]]*Tabell17[[#This Row],[Totalvekt for produktet
(kg)]]</f>
        <v>0</v>
      </c>
    </row>
    <row r="123" spans="2:7" ht="17">
      <c r="B123" s="18" t="s">
        <v>21</v>
      </c>
      <c r="C123" s="18"/>
      <c r="D123" s="18"/>
      <c r="E123" s="18"/>
      <c r="F123" s="18"/>
      <c r="G123" s="77">
        <f>SUM(Tabell17[Plastvekt
(kg)])</f>
        <v>0</v>
      </c>
    </row>
    <row r="124" spans="2:7" ht="12"/>
    <row r="125" spans="2:7" ht="12"/>
    <row r="126" spans="2:7" ht="12"/>
    <row r="127" spans="2:7" ht="12"/>
    <row r="128" spans="2:7" ht="12"/>
    <row r="129" ht="12"/>
    <row r="130" ht="12"/>
    <row r="131" ht="12"/>
    <row r="132" ht="12"/>
    <row r="133" ht="12"/>
    <row r="134" ht="12"/>
    <row r="135" ht="12"/>
    <row r="136" ht="12"/>
    <row r="137" ht="12"/>
    <row r="138" ht="12"/>
    <row r="139" ht="12"/>
    <row r="140" ht="12"/>
    <row r="141" ht="12"/>
    <row r="142" ht="12"/>
    <row r="143" ht="12"/>
    <row r="144" ht="12"/>
    <row r="145" ht="12"/>
    <row r="146" ht="12"/>
    <row r="147" ht="12"/>
    <row r="148" ht="12"/>
    <row r="149" ht="12"/>
    <row r="150" ht="12"/>
    <row r="151" ht="12"/>
    <row r="152" ht="12"/>
    <row r="153" ht="12"/>
    <row r="154" ht="12"/>
    <row r="155" ht="12"/>
    <row r="156" ht="12"/>
    <row r="157" ht="12"/>
    <row r="158" ht="12"/>
    <row r="159" ht="12"/>
    <row r="160" ht="12"/>
    <row r="161" ht="12"/>
    <row r="162" ht="12"/>
    <row r="163" ht="12"/>
    <row r="164" ht="12"/>
    <row r="165" ht="12"/>
    <row r="166" ht="12"/>
    <row r="167" ht="12"/>
    <row r="168" ht="12"/>
    <row r="169" ht="12"/>
    <row r="170" ht="12"/>
    <row r="171" ht="13.25" customHeight="1"/>
    <row r="172" ht="12"/>
    <row r="173" ht="12"/>
    <row r="174" ht="12"/>
    <row r="175" ht="12"/>
    <row r="176" ht="12"/>
    <row r="177" ht="12"/>
    <row r="178" ht="12"/>
    <row r="179" ht="12"/>
    <row r="180" ht="12"/>
    <row r="181" ht="12"/>
    <row r="182" ht="12"/>
    <row r="183" ht="12"/>
    <row r="184" ht="12"/>
    <row r="185" ht="12"/>
    <row r="186" ht="12"/>
    <row r="187" ht="12"/>
    <row r="188" ht="12"/>
    <row r="189" ht="12"/>
    <row r="190" ht="12"/>
    <row r="191" ht="12"/>
    <row r="192" ht="12"/>
    <row r="193" ht="12"/>
    <row r="194" ht="12"/>
    <row r="195" ht="13.25" customHeight="1"/>
    <row r="196" ht="12"/>
    <row r="197" ht="15" customHeight="1"/>
    <row r="198" ht="15" customHeight="1"/>
    <row r="199" ht="13.25" customHeight="1"/>
    <row r="200" ht="15" customHeight="1"/>
    <row r="201" ht="15" customHeight="1"/>
    <row r="202" ht="12"/>
    <row r="203" ht="14" customHeight="1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  <row r="228" ht="12"/>
    <row r="229" ht="12"/>
    <row r="230" ht="12"/>
    <row r="231" ht="12"/>
    <row r="232" ht="12"/>
    <row r="233" ht="12"/>
    <row r="234" ht="12"/>
    <row r="235" ht="12"/>
    <row r="236" ht="12"/>
    <row r="237" ht="12"/>
    <row r="238" ht="12"/>
    <row r="239" ht="12"/>
    <row r="240" ht="12"/>
    <row r="241" ht="12"/>
    <row r="242" ht="12"/>
    <row r="243" ht="12"/>
    <row r="244" ht="12"/>
    <row r="245" ht="12"/>
    <row r="246" ht="12"/>
    <row r="247" ht="12"/>
    <row r="248" ht="12"/>
    <row r="249" ht="12"/>
    <row r="250" ht="12"/>
    <row r="251" ht="12"/>
    <row r="252" ht="12"/>
    <row r="253" ht="12"/>
    <row r="254" ht="12"/>
    <row r="255" ht="12"/>
    <row r="256" ht="12"/>
    <row r="257" ht="12"/>
    <row r="258" ht="12"/>
    <row r="259" ht="12"/>
    <row r="260" ht="12"/>
    <row r="261" ht="12"/>
    <row r="262" ht="12"/>
    <row r="263" ht="12"/>
    <row r="264" ht="12"/>
    <row r="265" ht="12"/>
    <row r="266" ht="12"/>
    <row r="267" ht="12"/>
    <row r="268" ht="12"/>
    <row r="269" ht="12"/>
    <row r="270" ht="12"/>
    <row r="271" ht="12"/>
    <row r="272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</sheetData>
  <sheetProtection selectLockedCells="1"/>
  <dataConsolidate/>
  <mergeCells count="4">
    <mergeCell ref="B6:G6"/>
    <mergeCell ref="E7:G7"/>
    <mergeCell ref="I7:L8"/>
    <mergeCell ref="I6:L6"/>
  </mergeCells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E6FD09-8490-714B-A6ED-81C3C20594CC}">
          <x14:formula1>
            <xm:f>Lister!#REF!</xm:f>
          </x14:formula1>
          <xm:sqref>D53:D122</xm:sqref>
        </x14:dataValidation>
        <x14:dataValidation type="list" allowBlank="1" showInputMessage="1" showErrorMessage="1" xr:uid="{A9E6AC57-41D9-F24E-A757-1C7EB8A2DA2E}">
          <x14:formula1>
            <xm:f>Lister!$E$8:$E$37</xm:f>
          </x14:formula1>
          <xm:sqref>C49:C122 B9:B122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EFB3-1D9F-EA4A-BC81-16FC12758B17}">
  <dimension ref="A1:AC83"/>
  <sheetViews>
    <sheetView workbookViewId="0">
      <selection activeCell="K58" sqref="K58"/>
    </sheetView>
  </sheetViews>
  <sheetFormatPr baseColWidth="10" defaultColWidth="10.83203125" defaultRowHeight="13"/>
  <cols>
    <col min="1" max="1" width="10.83203125" style="112"/>
    <col min="2" max="2" width="10.83203125" style="116"/>
    <col min="3" max="3" width="37.5" style="116" customWidth="1"/>
    <col min="4" max="16" width="10.83203125" style="116"/>
    <col min="17" max="29" width="10.83203125" style="112"/>
    <col min="30" max="16384" width="10.83203125" style="116"/>
  </cols>
  <sheetData>
    <row r="1" spans="2:16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2:16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2:16" ht="16">
      <c r="B3" s="123" t="s">
        <v>226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2:16" ht="16">
      <c r="B4" s="123" t="s">
        <v>227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2:16">
      <c r="B5" s="122" t="s">
        <v>228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2:16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2:16"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2:16"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2:16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2:16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2:16">
      <c r="B12" s="118"/>
      <c r="C12" s="341" t="s">
        <v>120</v>
      </c>
      <c r="D12" s="341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2:16">
      <c r="B13" s="118"/>
      <c r="C13" s="341"/>
      <c r="D13" s="341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2:16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2:16">
      <c r="B15" s="118"/>
      <c r="C15" s="119" t="s">
        <v>105</v>
      </c>
      <c r="D15" s="119" t="s">
        <v>107</v>
      </c>
      <c r="E15" s="119"/>
      <c r="F15" s="119"/>
      <c r="G15" s="119"/>
      <c r="H15" s="119"/>
      <c r="I15" s="118"/>
      <c r="J15" s="118"/>
      <c r="K15" s="118"/>
      <c r="L15" s="118"/>
      <c r="M15" s="118"/>
      <c r="N15" s="118"/>
    </row>
    <row r="16" spans="2:16">
      <c r="B16" s="118"/>
      <c r="C16" s="120" t="s">
        <v>25</v>
      </c>
      <c r="D16" s="121">
        <v>0</v>
      </c>
      <c r="E16" s="121"/>
      <c r="F16" s="119"/>
      <c r="G16" s="119"/>
      <c r="H16" s="119"/>
      <c r="I16" s="118"/>
      <c r="J16" s="118"/>
      <c r="K16" s="118"/>
      <c r="L16" s="118"/>
      <c r="M16" s="118"/>
      <c r="N16" s="118"/>
    </row>
    <row r="17" spans="2:14">
      <c r="B17" s="118"/>
      <c r="C17" s="120" t="s">
        <v>106</v>
      </c>
      <c r="D17" s="121">
        <v>0</v>
      </c>
      <c r="E17" s="121"/>
      <c r="F17" s="119"/>
      <c r="G17" s="119"/>
      <c r="H17" s="119"/>
      <c r="I17" s="118"/>
      <c r="J17" s="118"/>
      <c r="K17" s="118"/>
      <c r="L17" s="118"/>
      <c r="M17" s="118"/>
      <c r="N17" s="118"/>
    </row>
    <row r="18" spans="2:14">
      <c r="B18" s="118"/>
      <c r="E18" s="121"/>
      <c r="F18" s="119"/>
      <c r="G18" s="119"/>
      <c r="H18" s="119"/>
      <c r="I18" s="118"/>
      <c r="J18" s="118"/>
      <c r="K18" s="118"/>
      <c r="L18" s="118"/>
      <c r="M18" s="118"/>
      <c r="N18" s="118"/>
    </row>
    <row r="19" spans="2:14">
      <c r="B19" s="118"/>
      <c r="E19" s="121"/>
      <c r="F19" s="119"/>
      <c r="G19" s="119"/>
      <c r="H19" s="119"/>
      <c r="I19" s="118"/>
      <c r="J19" s="118"/>
      <c r="K19" s="118"/>
      <c r="L19" s="118"/>
      <c r="M19" s="118"/>
      <c r="N19" s="118"/>
    </row>
    <row r="20" spans="2:14">
      <c r="B20" s="118"/>
      <c r="E20" s="121"/>
      <c r="F20" s="119"/>
      <c r="G20" s="119"/>
      <c r="H20" s="119"/>
      <c r="I20" s="118"/>
      <c r="J20" s="118"/>
      <c r="K20" s="118"/>
      <c r="L20" s="118"/>
      <c r="M20" s="118"/>
      <c r="N20" s="118"/>
    </row>
    <row r="21" spans="2:14">
      <c r="B21" s="118"/>
      <c r="E21" s="121"/>
      <c r="F21" s="119"/>
      <c r="G21" s="119"/>
      <c r="H21" s="119"/>
      <c r="I21" s="118"/>
      <c r="J21" s="118"/>
      <c r="K21" s="118"/>
      <c r="L21" s="118"/>
      <c r="M21" s="118"/>
      <c r="N21" s="118"/>
    </row>
    <row r="22" spans="2:14">
      <c r="B22" s="118"/>
      <c r="E22" s="121"/>
      <c r="F22" s="119"/>
      <c r="G22" s="119"/>
      <c r="H22" s="119"/>
      <c r="I22" s="118"/>
      <c r="J22" s="118"/>
      <c r="K22" s="118"/>
      <c r="L22" s="118"/>
      <c r="M22" s="118"/>
      <c r="N22" s="118"/>
    </row>
    <row r="23" spans="2:14">
      <c r="B23" s="118"/>
      <c r="E23" s="121"/>
      <c r="F23" s="119"/>
      <c r="G23" s="119"/>
      <c r="H23" s="119"/>
      <c r="I23" s="118"/>
      <c r="J23" s="118"/>
      <c r="K23" s="118"/>
      <c r="L23" s="118"/>
      <c r="M23" s="118"/>
      <c r="N23" s="118"/>
    </row>
    <row r="24" spans="2:14">
      <c r="B24" s="118"/>
      <c r="E24" s="121"/>
      <c r="F24" s="119"/>
      <c r="G24" s="119"/>
      <c r="H24" s="119"/>
      <c r="I24" s="118"/>
      <c r="J24" s="118"/>
      <c r="K24" s="118"/>
      <c r="L24" s="118"/>
      <c r="M24" s="118"/>
      <c r="N24" s="118"/>
    </row>
    <row r="25" spans="2:14">
      <c r="B25" s="118"/>
      <c r="E25" s="121"/>
      <c r="F25" s="119"/>
      <c r="G25" s="119"/>
      <c r="H25" s="119"/>
      <c r="I25" s="118"/>
      <c r="J25" s="118"/>
      <c r="K25" s="118"/>
      <c r="L25" s="118"/>
      <c r="M25" s="118"/>
      <c r="N25" s="118"/>
    </row>
    <row r="26" spans="2:14">
      <c r="B26" s="118"/>
      <c r="C26" s="120"/>
      <c r="D26" s="121"/>
      <c r="E26" s="121"/>
      <c r="F26" s="119"/>
      <c r="G26" s="119"/>
      <c r="H26" s="119"/>
      <c r="I26" s="118"/>
      <c r="J26" s="118"/>
      <c r="K26" s="118"/>
      <c r="L26" s="118"/>
      <c r="M26" s="118"/>
      <c r="N26" s="118"/>
    </row>
    <row r="27" spans="2:14">
      <c r="B27" s="118"/>
      <c r="C27" s="119"/>
      <c r="D27" s="119"/>
      <c r="E27" s="119"/>
      <c r="F27" s="119"/>
      <c r="G27" s="118"/>
      <c r="H27" s="118"/>
      <c r="I27" s="118"/>
      <c r="J27" s="118"/>
      <c r="K27" s="118"/>
      <c r="L27" s="118"/>
      <c r="M27" s="118"/>
      <c r="N27" s="118"/>
    </row>
    <row r="28" spans="2:14">
      <c r="B28" s="118"/>
      <c r="C28" s="119"/>
      <c r="D28" s="119"/>
      <c r="E28" s="119"/>
      <c r="F28" s="119"/>
      <c r="G28" s="118"/>
      <c r="H28" s="118"/>
      <c r="I28" s="118"/>
      <c r="J28" s="118"/>
      <c r="K28" s="118"/>
      <c r="L28" s="118"/>
      <c r="M28" s="118"/>
      <c r="N28" s="118"/>
    </row>
    <row r="29" spans="2:14">
      <c r="B29" s="118"/>
      <c r="C29" s="119"/>
      <c r="D29" s="119"/>
      <c r="E29" s="119"/>
      <c r="F29" s="119"/>
      <c r="G29" s="118"/>
      <c r="H29" s="118"/>
      <c r="I29" s="118"/>
      <c r="J29" s="118"/>
      <c r="K29" s="118"/>
      <c r="L29" s="118"/>
      <c r="M29" s="118"/>
      <c r="N29" s="118"/>
    </row>
    <row r="30" spans="2:14">
      <c r="B30" s="118"/>
      <c r="C30" s="341" t="s">
        <v>121</v>
      </c>
      <c r="D30" s="341"/>
      <c r="E30" s="119"/>
      <c r="F30" s="119"/>
      <c r="G30" s="118"/>
      <c r="H30" s="118"/>
      <c r="I30" s="118"/>
      <c r="J30" s="118"/>
      <c r="K30" s="118"/>
      <c r="L30" s="118"/>
      <c r="M30" s="118"/>
      <c r="N30" s="118"/>
    </row>
    <row r="31" spans="2:14">
      <c r="B31" s="118"/>
      <c r="C31" s="341"/>
      <c r="D31" s="341"/>
      <c r="E31" s="119"/>
      <c r="F31" s="119"/>
      <c r="G31" s="118"/>
      <c r="H31" s="118"/>
      <c r="I31" s="118"/>
      <c r="J31" s="118"/>
      <c r="K31" s="118"/>
      <c r="L31" s="118"/>
      <c r="M31" s="118"/>
      <c r="N31" s="118"/>
    </row>
    <row r="32" spans="2:14">
      <c r="B32" s="118"/>
      <c r="C32" s="119" t="s">
        <v>105</v>
      </c>
      <c r="D32" s="119" t="s">
        <v>107</v>
      </c>
      <c r="E32" s="119"/>
      <c r="F32" s="119"/>
      <c r="G32" s="118"/>
      <c r="H32" s="118"/>
      <c r="I32" s="118"/>
      <c r="J32" s="118"/>
      <c r="K32" s="118"/>
      <c r="L32" s="118"/>
      <c r="M32" s="118"/>
      <c r="N32" s="118"/>
    </row>
    <row r="33" spans="2:14">
      <c r="B33" s="118"/>
      <c r="C33" s="120" t="s">
        <v>20</v>
      </c>
      <c r="D33" s="121">
        <v>0</v>
      </c>
      <c r="E33" s="119"/>
      <c r="F33" s="119"/>
      <c r="G33" s="118"/>
      <c r="H33" s="118"/>
      <c r="I33" s="118"/>
      <c r="J33" s="118"/>
      <c r="K33" s="118"/>
      <c r="L33" s="118"/>
      <c r="M33" s="118"/>
      <c r="N33" s="118"/>
    </row>
    <row r="34" spans="2:14">
      <c r="B34" s="118"/>
      <c r="C34" s="120" t="s">
        <v>57</v>
      </c>
      <c r="D34" s="121">
        <v>0</v>
      </c>
      <c r="E34" s="119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2:14">
      <c r="B35" s="118"/>
      <c r="C35" s="120" t="s">
        <v>14</v>
      </c>
      <c r="D35" s="121">
        <v>0</v>
      </c>
      <c r="E35" s="119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2:14">
      <c r="B36" s="118"/>
      <c r="C36" s="120" t="s">
        <v>15</v>
      </c>
      <c r="D36" s="121">
        <v>0</v>
      </c>
      <c r="E36" s="119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2:14">
      <c r="B37" s="118"/>
      <c r="C37" s="120" t="s">
        <v>19</v>
      </c>
      <c r="D37" s="121">
        <v>0</v>
      </c>
      <c r="E37" s="119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2:14">
      <c r="B38" s="118"/>
      <c r="C38" s="120" t="s">
        <v>16</v>
      </c>
      <c r="D38" s="121">
        <v>0</v>
      </c>
      <c r="E38" s="119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2:14">
      <c r="B39" s="118"/>
      <c r="C39" s="120" t="s">
        <v>22</v>
      </c>
      <c r="D39" s="121">
        <v>0</v>
      </c>
      <c r="E39" s="119"/>
      <c r="F39" s="118"/>
      <c r="G39" s="118"/>
      <c r="H39" s="118"/>
      <c r="I39" s="118"/>
      <c r="J39" s="118"/>
      <c r="K39" s="118"/>
      <c r="L39" s="118"/>
      <c r="M39" s="118"/>
      <c r="N39" s="118"/>
    </row>
    <row r="40" spans="2:14">
      <c r="B40" s="118"/>
      <c r="C40" s="120" t="s">
        <v>106</v>
      </c>
      <c r="D40" s="121">
        <v>0</v>
      </c>
      <c r="E40" s="119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2:14">
      <c r="B41" s="118"/>
      <c r="C41" s="119"/>
      <c r="D41" s="119"/>
      <c r="E41" s="119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2:14">
      <c r="B42" s="118"/>
      <c r="C42" s="119"/>
      <c r="D42" s="119"/>
      <c r="E42" s="119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2:14">
      <c r="B43" s="118"/>
      <c r="C43" s="119"/>
      <c r="D43" s="119"/>
      <c r="E43" s="119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2:14">
      <c r="B44" s="118"/>
      <c r="C44" s="119"/>
      <c r="D44" s="119"/>
      <c r="E44" s="119"/>
      <c r="F44" s="118"/>
      <c r="G44" s="118"/>
      <c r="H44" s="118"/>
      <c r="I44" s="118"/>
      <c r="J44" s="118"/>
      <c r="K44" s="118"/>
      <c r="L44" s="118"/>
      <c r="M44" s="118"/>
      <c r="N44" s="118"/>
    </row>
    <row r="47" spans="2:14">
      <c r="G47" s="115"/>
      <c r="H47" s="115"/>
      <c r="I47" s="115"/>
      <c r="J47" s="115"/>
      <c r="K47" s="115"/>
      <c r="L47" s="115"/>
    </row>
    <row r="48" spans="2:14">
      <c r="G48" s="115"/>
      <c r="H48" s="115"/>
      <c r="I48" s="115"/>
      <c r="J48" s="115"/>
      <c r="K48" s="115"/>
      <c r="L48" s="115"/>
    </row>
    <row r="49" spans="6:12">
      <c r="G49" s="115"/>
      <c r="H49" s="115"/>
      <c r="I49" s="115"/>
      <c r="J49" s="115"/>
      <c r="K49" s="115"/>
      <c r="L49" s="115"/>
    </row>
    <row r="50" spans="6:12">
      <c r="G50" s="117"/>
      <c r="H50" s="117"/>
      <c r="I50" s="117"/>
      <c r="J50" s="117"/>
      <c r="K50" s="117"/>
      <c r="L50" s="117"/>
    </row>
    <row r="51" spans="6:12">
      <c r="G51" s="117"/>
      <c r="H51" s="117"/>
      <c r="I51" s="117"/>
      <c r="J51" s="117"/>
      <c r="K51" s="117"/>
      <c r="L51" s="117"/>
    </row>
    <row r="52" spans="6:12">
      <c r="G52" s="117"/>
      <c r="H52" s="117"/>
      <c r="I52" s="117"/>
      <c r="J52" s="117"/>
      <c r="K52" s="117"/>
      <c r="L52" s="117"/>
    </row>
    <row r="53" spans="6:12">
      <c r="G53" s="117"/>
      <c r="H53" s="117"/>
      <c r="I53" s="117"/>
      <c r="J53" s="117"/>
      <c r="K53" s="117"/>
      <c r="L53" s="117"/>
    </row>
    <row r="54" spans="6:12">
      <c r="G54" s="117"/>
      <c r="H54" s="117"/>
      <c r="I54" s="117"/>
      <c r="J54" s="117"/>
      <c r="K54" s="117"/>
      <c r="L54" s="117"/>
    </row>
    <row r="55" spans="6:12">
      <c r="G55" s="117"/>
      <c r="H55" s="117"/>
      <c r="I55" s="117"/>
      <c r="J55" s="117"/>
      <c r="K55" s="117"/>
      <c r="L55" s="117"/>
    </row>
    <row r="56" spans="6:12">
      <c r="F56" s="117"/>
      <c r="G56" s="117"/>
      <c r="H56" s="117"/>
      <c r="I56" s="117"/>
      <c r="J56" s="117"/>
      <c r="K56" s="117"/>
      <c r="L56" s="117"/>
    </row>
    <row r="57" spans="6:12">
      <c r="F57" s="117"/>
      <c r="G57" s="117"/>
      <c r="H57" s="117"/>
      <c r="I57" s="117"/>
      <c r="J57" s="117"/>
      <c r="K57" s="117"/>
      <c r="L57" s="117"/>
    </row>
    <row r="58" spans="6:12">
      <c r="F58" s="117"/>
      <c r="G58" s="117"/>
      <c r="H58" s="117"/>
      <c r="I58" s="117"/>
      <c r="J58" s="117"/>
      <c r="K58" s="117"/>
      <c r="L58" s="117"/>
    </row>
    <row r="59" spans="6:12">
      <c r="F59" s="117"/>
      <c r="G59" s="117"/>
      <c r="H59" s="117"/>
      <c r="I59" s="117"/>
      <c r="J59" s="117"/>
      <c r="K59" s="117"/>
      <c r="L59" s="117"/>
    </row>
    <row r="60" spans="6:12">
      <c r="F60" s="117"/>
      <c r="G60" s="117"/>
      <c r="H60" s="117"/>
      <c r="I60" s="117"/>
      <c r="J60" s="117"/>
      <c r="K60" s="117"/>
      <c r="L60" s="117"/>
    </row>
    <row r="61" spans="6:12">
      <c r="F61" s="117"/>
      <c r="G61" s="117"/>
      <c r="H61" s="117"/>
      <c r="I61" s="117"/>
      <c r="J61" s="117"/>
      <c r="K61" s="117"/>
      <c r="L61" s="117"/>
    </row>
    <row r="62" spans="6:12">
      <c r="F62" s="117"/>
      <c r="G62" s="117"/>
      <c r="H62" s="117"/>
      <c r="I62" s="117"/>
      <c r="J62" s="117"/>
      <c r="K62" s="117"/>
      <c r="L62" s="117"/>
    </row>
    <row r="63" spans="6:12">
      <c r="F63" s="117"/>
      <c r="G63" s="117"/>
      <c r="H63" s="117"/>
      <c r="I63" s="117"/>
      <c r="J63" s="117"/>
      <c r="K63" s="117"/>
      <c r="L63" s="117"/>
    </row>
    <row r="64" spans="6:12">
      <c r="F64" s="117"/>
      <c r="G64" s="117"/>
      <c r="H64" s="117"/>
      <c r="I64" s="117"/>
      <c r="J64" s="117"/>
      <c r="K64" s="117"/>
      <c r="L64" s="117"/>
    </row>
    <row r="65" spans="3:12">
      <c r="C65" s="117"/>
      <c r="D65" s="117"/>
      <c r="E65" s="117"/>
      <c r="F65" s="117"/>
      <c r="G65" s="117"/>
      <c r="H65" s="117"/>
      <c r="I65" s="117"/>
      <c r="J65" s="117"/>
      <c r="K65" s="117"/>
      <c r="L65" s="117"/>
    </row>
    <row r="66" spans="3:12">
      <c r="C66" s="117"/>
      <c r="D66" s="117"/>
      <c r="E66" s="117"/>
      <c r="F66" s="117"/>
      <c r="G66" s="117"/>
      <c r="H66" s="117"/>
      <c r="I66" s="117"/>
      <c r="J66" s="117"/>
      <c r="K66" s="117"/>
      <c r="L66" s="117"/>
    </row>
    <row r="67" spans="3:12">
      <c r="C67" s="117"/>
      <c r="D67" s="117"/>
      <c r="E67" s="117"/>
      <c r="F67" s="117"/>
      <c r="G67" s="117"/>
      <c r="H67" s="117"/>
      <c r="I67" s="117"/>
      <c r="J67" s="117"/>
      <c r="K67" s="117"/>
      <c r="L67" s="117"/>
    </row>
    <row r="68" spans="3:12">
      <c r="C68" s="117"/>
      <c r="D68" s="117"/>
      <c r="E68" s="117"/>
      <c r="F68" s="117"/>
      <c r="G68" s="117"/>
      <c r="H68" s="117"/>
      <c r="I68" s="117"/>
      <c r="J68" s="117"/>
      <c r="K68" s="117"/>
      <c r="L68" s="117"/>
    </row>
    <row r="69" spans="3:12">
      <c r="C69" s="117"/>
      <c r="D69" s="117"/>
      <c r="E69" s="117"/>
      <c r="F69" s="117"/>
      <c r="G69" s="117"/>
      <c r="H69" s="117"/>
      <c r="I69" s="117"/>
      <c r="J69" s="117"/>
      <c r="K69" s="117"/>
      <c r="L69" s="117"/>
    </row>
    <row r="70" spans="3:12">
      <c r="C70" s="117"/>
      <c r="D70" s="117"/>
      <c r="E70" s="117"/>
      <c r="F70" s="117"/>
      <c r="J70" s="117"/>
      <c r="K70" s="117"/>
      <c r="L70" s="117"/>
    </row>
    <row r="71" spans="3:12">
      <c r="C71" s="117"/>
      <c r="D71" s="117"/>
      <c r="E71" s="117"/>
      <c r="F71" s="117"/>
      <c r="J71" s="117"/>
      <c r="K71" s="117"/>
      <c r="L71" s="117"/>
    </row>
    <row r="72" spans="3:12">
      <c r="C72" s="117"/>
      <c r="D72" s="117"/>
      <c r="E72" s="117"/>
      <c r="F72" s="117"/>
      <c r="J72" s="117"/>
      <c r="K72" s="117"/>
      <c r="L72" s="117"/>
    </row>
    <row r="73" spans="3:12">
      <c r="C73" s="117"/>
      <c r="D73" s="117"/>
      <c r="E73" s="117"/>
      <c r="F73" s="117"/>
      <c r="J73" s="117"/>
      <c r="K73" s="117"/>
      <c r="L73" s="117"/>
    </row>
    <row r="74" spans="3:12">
      <c r="C74" s="117"/>
      <c r="D74" s="117"/>
      <c r="E74" s="117"/>
      <c r="F74" s="117"/>
      <c r="J74" s="117"/>
      <c r="K74" s="117"/>
      <c r="L74" s="117"/>
    </row>
    <row r="75" spans="3:12">
      <c r="C75" s="117"/>
      <c r="D75" s="117"/>
      <c r="E75" s="117"/>
      <c r="F75" s="117"/>
      <c r="J75" s="117"/>
      <c r="K75" s="117"/>
      <c r="L75" s="117"/>
    </row>
    <row r="76" spans="3:12">
      <c r="C76" s="117"/>
      <c r="D76" s="117"/>
      <c r="E76" s="117"/>
      <c r="F76" s="117"/>
      <c r="J76" s="117"/>
      <c r="K76" s="117"/>
      <c r="L76" s="117"/>
    </row>
    <row r="77" spans="3:12">
      <c r="C77" s="117"/>
      <c r="D77" s="117"/>
      <c r="E77" s="117"/>
      <c r="F77" s="117"/>
      <c r="J77" s="117"/>
      <c r="K77" s="117"/>
      <c r="L77" s="117"/>
    </row>
    <row r="78" spans="3:12">
      <c r="C78" s="117"/>
      <c r="D78" s="117"/>
      <c r="E78" s="117"/>
      <c r="F78" s="117"/>
      <c r="J78" s="117"/>
      <c r="K78" s="117"/>
      <c r="L78" s="117"/>
    </row>
    <row r="79" spans="3:12">
      <c r="C79" s="117"/>
      <c r="D79" s="117"/>
      <c r="E79" s="117"/>
      <c r="F79" s="117"/>
      <c r="J79" s="117"/>
      <c r="K79" s="117"/>
      <c r="L79" s="117"/>
    </row>
    <row r="80" spans="3:12">
      <c r="C80" s="117"/>
      <c r="D80" s="117"/>
      <c r="E80" s="117"/>
      <c r="F80" s="117"/>
      <c r="J80" s="117"/>
      <c r="K80" s="117"/>
      <c r="L80" s="117"/>
    </row>
    <row r="81" spans="3:12">
      <c r="C81" s="117"/>
      <c r="D81" s="117"/>
      <c r="E81" s="117"/>
      <c r="F81" s="117"/>
      <c r="J81" s="117"/>
      <c r="K81" s="117"/>
      <c r="L81" s="117"/>
    </row>
    <row r="82" spans="3:12">
      <c r="C82" s="117"/>
      <c r="D82" s="117"/>
      <c r="E82" s="117"/>
      <c r="F82" s="117"/>
      <c r="J82" s="117"/>
      <c r="K82" s="117"/>
      <c r="L82" s="117"/>
    </row>
    <row r="83" spans="3:12">
      <c r="C83" s="117"/>
      <c r="D83" s="117"/>
      <c r="E83" s="117"/>
      <c r="F83" s="117"/>
      <c r="J83" s="117"/>
      <c r="K83" s="117"/>
      <c r="L83" s="117"/>
    </row>
  </sheetData>
  <mergeCells count="2">
    <mergeCell ref="C12:D13"/>
    <mergeCell ref="C30:D31"/>
  </mergeCell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A554-E3D2-964A-BAFD-56D0AD3F057E}">
  <sheetPr codeName="Ark4">
    <tabColor rgb="FF00B0F0"/>
    <outlinePr summaryBelow="0" summaryRight="0"/>
  </sheetPr>
  <dimension ref="B2:AV900"/>
  <sheetViews>
    <sheetView zoomScale="120" zoomScaleNormal="120" workbookViewId="0">
      <selection activeCell="X34" sqref="X34"/>
    </sheetView>
  </sheetViews>
  <sheetFormatPr baseColWidth="10" defaultColWidth="12.6640625" defaultRowHeight="16" customHeight="1"/>
  <cols>
    <col min="1" max="1" width="12.6640625" style="7"/>
    <col min="2" max="2" width="4.5" style="7" customWidth="1"/>
    <col min="3" max="3" width="32" style="7" customWidth="1"/>
    <col min="4" max="4" width="6.83203125" style="7" customWidth="1"/>
    <col min="5" max="5" width="35" style="7" customWidth="1"/>
    <col min="6" max="6" width="6.83203125" style="7" customWidth="1"/>
    <col min="7" max="7" width="28.83203125" style="7" customWidth="1"/>
    <col min="8" max="8" width="3.83203125" style="7" customWidth="1"/>
    <col min="9" max="9" width="9" style="7" customWidth="1"/>
    <col min="10" max="10" width="5" style="7" customWidth="1"/>
    <col min="11" max="14" width="12.6640625" style="7"/>
    <col min="15" max="16" width="4.1640625" style="7" customWidth="1"/>
    <col min="17" max="17" width="6.83203125" style="7" customWidth="1"/>
    <col min="18" max="18" width="51.33203125" style="7" customWidth="1"/>
    <col min="19" max="19" width="23.33203125" style="7" customWidth="1"/>
    <col min="20" max="22" width="15.6640625" style="7" customWidth="1"/>
    <col min="23" max="29" width="12.6640625" style="7"/>
    <col min="30" max="30" width="12.6640625" style="210"/>
    <col min="31" max="31" width="12.6640625" style="7"/>
    <col min="32" max="32" width="5.83203125" style="7" customWidth="1"/>
    <col min="33" max="16384" width="12.6640625" style="7"/>
  </cols>
  <sheetData>
    <row r="2" spans="2:48" ht="16" customHeight="1">
      <c r="B2" s="207"/>
      <c r="C2" s="208"/>
      <c r="D2" s="208"/>
      <c r="E2" s="208"/>
      <c r="F2" s="208"/>
      <c r="G2" s="208"/>
      <c r="H2" s="209"/>
      <c r="J2" s="207"/>
      <c r="K2" s="208"/>
      <c r="L2" s="208"/>
      <c r="M2" s="208"/>
      <c r="N2" s="208"/>
      <c r="O2" s="209"/>
      <c r="Q2" s="207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61"/>
      <c r="AE2" s="209"/>
      <c r="AG2" s="207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9"/>
    </row>
    <row r="3" spans="2:48" ht="16" customHeight="1">
      <c r="B3" s="211"/>
      <c r="H3" s="212"/>
      <c r="J3" s="211"/>
      <c r="O3" s="212"/>
      <c r="Q3" s="211"/>
      <c r="AE3" s="212"/>
      <c r="AG3" s="211"/>
      <c r="AV3" s="212"/>
    </row>
    <row r="4" spans="2:48" ht="34" customHeight="1">
      <c r="B4" s="211"/>
      <c r="C4" s="342" t="s">
        <v>325</v>
      </c>
      <c r="D4" s="343"/>
      <c r="E4" s="343"/>
      <c r="F4" s="343"/>
      <c r="G4" s="344"/>
      <c r="H4" s="212"/>
      <c r="J4" s="211"/>
      <c r="K4" s="342" t="s">
        <v>326</v>
      </c>
      <c r="L4" s="343"/>
      <c r="M4" s="343"/>
      <c r="N4" s="343"/>
      <c r="O4" s="212"/>
      <c r="Q4" s="211"/>
      <c r="R4" s="342" t="s">
        <v>334</v>
      </c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4"/>
      <c r="AE4" s="212"/>
      <c r="AG4" s="211"/>
      <c r="AH4" s="342" t="s">
        <v>361</v>
      </c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4"/>
      <c r="AV4" s="212"/>
    </row>
    <row r="5" spans="2:48" ht="34" customHeight="1">
      <c r="B5" s="211"/>
      <c r="C5" s="213" t="s">
        <v>172</v>
      </c>
      <c r="E5" s="213" t="s">
        <v>230</v>
      </c>
      <c r="H5" s="212"/>
      <c r="J5" s="211"/>
      <c r="O5" s="212"/>
      <c r="Q5" s="211"/>
      <c r="AE5" s="212"/>
      <c r="AG5" s="211"/>
      <c r="AV5" s="212"/>
    </row>
    <row r="6" spans="2:48" ht="26" customHeight="1">
      <c r="B6" s="211"/>
      <c r="F6" s="214"/>
      <c r="G6" s="214"/>
      <c r="H6" s="212"/>
      <c r="J6" s="211"/>
      <c r="K6" s="215" t="s">
        <v>67</v>
      </c>
      <c r="O6" s="212"/>
      <c r="Q6" s="211"/>
      <c r="AE6" s="212"/>
      <c r="AG6" s="211"/>
      <c r="AV6" s="212"/>
    </row>
    <row r="7" spans="2:48" ht="16" customHeight="1">
      <c r="B7" s="211"/>
      <c r="C7" s="213" t="s">
        <v>173</v>
      </c>
      <c r="E7" s="213" t="s">
        <v>177</v>
      </c>
      <c r="F7" s="216"/>
      <c r="G7" s="214"/>
      <c r="H7" s="217"/>
      <c r="J7" s="211"/>
      <c r="L7" s="210"/>
      <c r="O7" s="212"/>
      <c r="Q7" s="211"/>
      <c r="R7" s="7" t="s">
        <v>327</v>
      </c>
      <c r="AE7" s="212"/>
      <c r="AG7" s="211"/>
      <c r="AH7" s="53"/>
      <c r="AI7" s="53"/>
      <c r="AJ7" s="53" t="s">
        <v>232</v>
      </c>
      <c r="AK7" s="53"/>
      <c r="AL7" s="53"/>
      <c r="AM7" s="53"/>
      <c r="AV7" s="212"/>
    </row>
    <row r="8" spans="2:48" ht="16" customHeight="1">
      <c r="B8" s="211"/>
      <c r="C8" s="218" t="s">
        <v>22</v>
      </c>
      <c r="E8" s="218" t="s">
        <v>25</v>
      </c>
      <c r="F8" s="216"/>
      <c r="G8" s="219" t="s">
        <v>149</v>
      </c>
      <c r="H8" s="217"/>
      <c r="J8" s="211"/>
      <c r="O8" s="212"/>
      <c r="Q8" s="211"/>
      <c r="W8" s="7" t="s">
        <v>329</v>
      </c>
      <c r="AE8" s="212"/>
      <c r="AG8" s="211"/>
      <c r="AH8" s="53"/>
      <c r="AI8" s="53"/>
      <c r="AJ8" s="53"/>
      <c r="AK8" s="53"/>
      <c r="AL8" s="53"/>
      <c r="AM8" s="53"/>
      <c r="AV8" s="212"/>
    </row>
    <row r="9" spans="2:48" ht="16" customHeight="1">
      <c r="B9" s="211"/>
      <c r="C9" s="220" t="s">
        <v>59</v>
      </c>
      <c r="E9" s="221" t="s">
        <v>26</v>
      </c>
      <c r="F9" s="222"/>
      <c r="G9" s="223" t="s">
        <v>141</v>
      </c>
      <c r="H9" s="217"/>
      <c r="I9" s="216"/>
      <c r="J9" s="211"/>
      <c r="K9" s="7" t="s">
        <v>126</v>
      </c>
      <c r="L9" s="210" t="e">
        <f>(L13-L43)/30</f>
        <v>#VALUE!</v>
      </c>
      <c r="O9" s="212"/>
      <c r="Q9" s="211"/>
      <c r="R9" s="7" t="s">
        <v>263</v>
      </c>
      <c r="AE9" s="212"/>
      <c r="AG9" s="211"/>
      <c r="AJ9" s="181" t="s">
        <v>118</v>
      </c>
      <c r="AK9" s="181" t="s">
        <v>234</v>
      </c>
      <c r="AL9" s="181"/>
      <c r="AV9" s="212"/>
    </row>
    <row r="10" spans="2:48" ht="16" customHeight="1">
      <c r="B10" s="211"/>
      <c r="C10" s="220" t="s">
        <v>37</v>
      </c>
      <c r="E10" s="221" t="s">
        <v>27</v>
      </c>
      <c r="F10" s="222"/>
      <c r="G10" s="224" t="s">
        <v>17</v>
      </c>
      <c r="H10" s="217"/>
      <c r="I10" s="216"/>
      <c r="J10" s="211"/>
      <c r="L10" s="210"/>
      <c r="O10" s="212"/>
      <c r="Q10" s="211"/>
      <c r="R10" s="250" t="s">
        <v>235</v>
      </c>
      <c r="S10" s="251"/>
      <c r="T10" s="251"/>
      <c r="U10" s="251"/>
      <c r="V10" s="251"/>
      <c r="AE10" s="212"/>
      <c r="AG10" s="211"/>
      <c r="AH10" s="181" t="s">
        <v>117</v>
      </c>
      <c r="AI10" s="181" t="s">
        <v>115</v>
      </c>
      <c r="AJ10" s="264">
        <v>5.91</v>
      </c>
      <c r="AK10" s="182" t="s">
        <v>159</v>
      </c>
      <c r="AL10" s="264"/>
      <c r="AV10" s="212"/>
    </row>
    <row r="11" spans="2:48" ht="16" customHeight="1">
      <c r="B11" s="211"/>
      <c r="C11" s="220" t="s">
        <v>60</v>
      </c>
      <c r="E11" s="221" t="s">
        <v>28</v>
      </c>
      <c r="F11" s="222"/>
      <c r="H11" s="217"/>
      <c r="I11" s="216"/>
      <c r="J11" s="211"/>
      <c r="K11" s="225"/>
      <c r="L11" s="226" t="s">
        <v>66</v>
      </c>
      <c r="M11" s="226"/>
      <c r="N11" s="226"/>
      <c r="O11" s="212"/>
      <c r="Q11" s="211"/>
      <c r="R11" s="250">
        <v>2023</v>
      </c>
      <c r="S11" s="251"/>
      <c r="T11" s="251"/>
      <c r="U11" s="251"/>
      <c r="V11" s="251"/>
      <c r="AE11" s="212"/>
      <c r="AG11" s="211"/>
      <c r="AH11" s="181" t="s">
        <v>117</v>
      </c>
      <c r="AI11" s="181" t="s">
        <v>116</v>
      </c>
      <c r="AJ11" s="264">
        <v>13.4</v>
      </c>
      <c r="AK11" s="182" t="s">
        <v>159</v>
      </c>
      <c r="AL11" s="264"/>
      <c r="AV11" s="212"/>
    </row>
    <row r="12" spans="2:48" ht="16" customHeight="1">
      <c r="B12" s="211"/>
      <c r="C12" s="220" t="s">
        <v>61</v>
      </c>
      <c r="E12" s="221" t="s">
        <v>29</v>
      </c>
      <c r="F12" s="222"/>
      <c r="H12" s="217"/>
      <c r="I12" s="216"/>
      <c r="J12" s="211"/>
      <c r="K12" s="227"/>
      <c r="L12" s="228" t="s">
        <v>83</v>
      </c>
      <c r="M12" s="229" t="s">
        <v>85</v>
      </c>
      <c r="N12" s="230" t="s">
        <v>114</v>
      </c>
      <c r="O12" s="212"/>
      <c r="Q12" s="211"/>
      <c r="R12" s="251"/>
      <c r="S12" s="250" t="s">
        <v>236</v>
      </c>
      <c r="T12" s="250" t="s">
        <v>237</v>
      </c>
      <c r="U12" s="250" t="s">
        <v>238</v>
      </c>
      <c r="V12" s="250" t="s">
        <v>239</v>
      </c>
      <c r="AE12" s="212"/>
      <c r="AG12" s="211"/>
      <c r="AH12" s="181" t="s">
        <v>161</v>
      </c>
      <c r="AI12" s="181" t="s">
        <v>116</v>
      </c>
      <c r="AJ12" s="264">
        <v>18.010000000000002</v>
      </c>
      <c r="AK12" s="182" t="s">
        <v>159</v>
      </c>
      <c r="AL12" s="264"/>
      <c r="AV12" s="212"/>
    </row>
    <row r="13" spans="2:48" ht="16" customHeight="1">
      <c r="B13" s="211"/>
      <c r="C13" s="220" t="s">
        <v>62</v>
      </c>
      <c r="E13" s="221" t="s">
        <v>30</v>
      </c>
      <c r="F13" s="222"/>
      <c r="G13" s="219" t="s">
        <v>156</v>
      </c>
      <c r="H13" s="217"/>
      <c r="I13" s="216"/>
      <c r="J13" s="211"/>
      <c r="K13" s="231">
        <v>2025</v>
      </c>
      <c r="L13" s="232" t="e">
        <f>'Om verktøyet'!D20</f>
        <v>#VALUE!</v>
      </c>
      <c r="M13" s="233" t="e">
        <f>L13/2</f>
        <v>#VALUE!</v>
      </c>
      <c r="N13" s="233" t="e">
        <f>M13</f>
        <v>#VALUE!</v>
      </c>
      <c r="O13" s="212"/>
      <c r="Q13" s="211"/>
      <c r="R13" s="252" t="s">
        <v>240</v>
      </c>
      <c r="S13" s="253">
        <v>1792794</v>
      </c>
      <c r="T13" s="253">
        <v>617339</v>
      </c>
      <c r="U13" s="253">
        <v>482367</v>
      </c>
      <c r="V13" s="253">
        <v>693089</v>
      </c>
      <c r="AE13" s="212"/>
      <c r="AG13" s="211"/>
      <c r="AH13" s="181" t="s">
        <v>161</v>
      </c>
      <c r="AI13" s="181" t="s">
        <v>115</v>
      </c>
      <c r="AJ13" s="264">
        <v>28.36</v>
      </c>
      <c r="AK13" s="182" t="s">
        <v>159</v>
      </c>
      <c r="AL13" s="264"/>
      <c r="AV13" s="212"/>
    </row>
    <row r="14" spans="2:48" ht="16" customHeight="1">
      <c r="B14" s="211"/>
      <c r="C14" s="234" t="s">
        <v>137</v>
      </c>
      <c r="E14" s="221" t="s">
        <v>31</v>
      </c>
      <c r="F14" s="222"/>
      <c r="G14" s="223" t="s">
        <v>140</v>
      </c>
      <c r="H14" s="217"/>
      <c r="I14" s="216"/>
      <c r="J14" s="211"/>
      <c r="K14" s="231">
        <v>2026</v>
      </c>
      <c r="L14" s="235" t="e">
        <f t="shared" ref="L14:L42" si="0">L13-$L$9</f>
        <v>#VALUE!</v>
      </c>
      <c r="M14" s="233" t="e">
        <f t="shared" ref="M14:M43" si="1">L14/2</f>
        <v>#VALUE!</v>
      </c>
      <c r="N14" s="233" t="e">
        <f t="shared" ref="N14:N43" si="2">M14</f>
        <v>#VALUE!</v>
      </c>
      <c r="O14" s="212"/>
      <c r="Q14" s="211"/>
      <c r="R14" s="252" t="s">
        <v>241</v>
      </c>
      <c r="S14" s="253">
        <v>232283</v>
      </c>
      <c r="T14" s="253">
        <v>105292</v>
      </c>
      <c r="U14" s="253">
        <v>78274</v>
      </c>
      <c r="V14" s="253">
        <v>48717</v>
      </c>
      <c r="AE14" s="212"/>
      <c r="AG14" s="211"/>
      <c r="AH14" s="181" t="s">
        <v>119</v>
      </c>
      <c r="AI14" s="181" t="s">
        <v>116</v>
      </c>
      <c r="AJ14" s="265">
        <f>21600/2100</f>
        <v>10.285714285714286</v>
      </c>
      <c r="AK14" s="182" t="s">
        <v>160</v>
      </c>
      <c r="AL14" s="266"/>
      <c r="AV14" s="212"/>
    </row>
    <row r="15" spans="2:48" ht="16" customHeight="1">
      <c r="B15" s="211"/>
      <c r="E15" s="221" t="s">
        <v>32</v>
      </c>
      <c r="F15" s="222"/>
      <c r="G15" s="236" t="s">
        <v>158</v>
      </c>
      <c r="H15" s="217"/>
      <c r="I15" s="216"/>
      <c r="J15" s="211"/>
      <c r="K15" s="231">
        <v>2027</v>
      </c>
      <c r="L15" s="235" t="e">
        <f t="shared" si="0"/>
        <v>#VALUE!</v>
      </c>
      <c r="M15" s="233" t="e">
        <f t="shared" si="1"/>
        <v>#VALUE!</v>
      </c>
      <c r="N15" s="233" t="e">
        <f t="shared" si="2"/>
        <v>#VALUE!</v>
      </c>
      <c r="O15" s="212"/>
      <c r="Q15" s="211"/>
      <c r="R15" s="252" t="s">
        <v>242</v>
      </c>
      <c r="S15" s="253">
        <v>20513</v>
      </c>
      <c r="T15" s="253">
        <v>13396</v>
      </c>
      <c r="U15" s="253">
        <v>5709</v>
      </c>
      <c r="V15" s="253">
        <v>1407</v>
      </c>
      <c r="AE15" s="212"/>
      <c r="AG15" s="211"/>
      <c r="AV15" s="212"/>
    </row>
    <row r="16" spans="2:48" ht="16" customHeight="1">
      <c r="B16" s="211"/>
      <c r="E16" s="221" t="s">
        <v>33</v>
      </c>
      <c r="F16" s="222"/>
      <c r="G16" s="224" t="s">
        <v>157</v>
      </c>
      <c r="H16" s="217"/>
      <c r="I16" s="216"/>
      <c r="J16" s="211"/>
      <c r="K16" s="231">
        <v>2028</v>
      </c>
      <c r="L16" s="235" t="e">
        <f t="shared" si="0"/>
        <v>#VALUE!</v>
      </c>
      <c r="M16" s="233" t="e">
        <f t="shared" si="1"/>
        <v>#VALUE!</v>
      </c>
      <c r="N16" s="233" t="e">
        <f t="shared" si="2"/>
        <v>#VALUE!</v>
      </c>
      <c r="O16" s="212"/>
      <c r="Q16" s="211"/>
      <c r="R16" s="252" t="s">
        <v>243</v>
      </c>
      <c r="S16" s="253">
        <v>10440</v>
      </c>
      <c r="T16" s="253">
        <v>6610</v>
      </c>
      <c r="U16" s="253">
        <v>3154</v>
      </c>
      <c r="V16" s="253">
        <v>676</v>
      </c>
      <c r="AE16" s="212"/>
      <c r="AG16" s="211"/>
      <c r="AV16" s="212"/>
    </row>
    <row r="17" spans="2:48" ht="16" customHeight="1">
      <c r="B17" s="211"/>
      <c r="C17" s="213" t="s">
        <v>174</v>
      </c>
      <c r="E17" s="221" t="s">
        <v>34</v>
      </c>
      <c r="F17" s="222"/>
      <c r="H17" s="217"/>
      <c r="I17" s="216"/>
      <c r="J17" s="211"/>
      <c r="K17" s="231">
        <v>2029</v>
      </c>
      <c r="L17" s="235" t="e">
        <f t="shared" si="0"/>
        <v>#VALUE!</v>
      </c>
      <c r="M17" s="233" t="e">
        <f t="shared" si="1"/>
        <v>#VALUE!</v>
      </c>
      <c r="N17" s="233" t="e">
        <f t="shared" si="2"/>
        <v>#VALUE!</v>
      </c>
      <c r="O17" s="212"/>
      <c r="Q17" s="211"/>
      <c r="R17" s="252" t="s">
        <v>244</v>
      </c>
      <c r="S17" s="253">
        <v>9930</v>
      </c>
      <c r="T17" s="253">
        <v>3541</v>
      </c>
      <c r="U17" s="253">
        <v>5057</v>
      </c>
      <c r="V17" s="253">
        <v>1331</v>
      </c>
      <c r="AE17" s="212"/>
      <c r="AG17" s="211"/>
      <c r="AH17" s="7" t="s">
        <v>362</v>
      </c>
      <c r="AV17" s="212"/>
    </row>
    <row r="18" spans="2:48" ht="16" customHeight="1">
      <c r="B18" s="211"/>
      <c r="C18" s="218" t="s">
        <v>22</v>
      </c>
      <c r="E18" s="221" t="s">
        <v>35</v>
      </c>
      <c r="F18" s="222"/>
      <c r="H18" s="212"/>
      <c r="I18" s="216"/>
      <c r="J18" s="211"/>
      <c r="K18" s="231">
        <v>2030</v>
      </c>
      <c r="L18" s="235" t="e">
        <f t="shared" si="0"/>
        <v>#VALUE!</v>
      </c>
      <c r="M18" s="233" t="e">
        <f t="shared" si="1"/>
        <v>#VALUE!</v>
      </c>
      <c r="N18" s="233" t="e">
        <f t="shared" si="2"/>
        <v>#VALUE!</v>
      </c>
      <c r="O18" s="212"/>
      <c r="Q18" s="211"/>
      <c r="R18" s="252" t="s">
        <v>245</v>
      </c>
      <c r="S18" s="253">
        <v>95919</v>
      </c>
      <c r="T18" s="253">
        <v>23468</v>
      </c>
      <c r="U18" s="253">
        <v>30218</v>
      </c>
      <c r="V18" s="253">
        <v>42233</v>
      </c>
      <c r="AE18" s="212"/>
      <c r="AG18" s="211"/>
      <c r="AV18" s="212"/>
    </row>
    <row r="19" spans="2:48" ht="16" customHeight="1">
      <c r="B19" s="211"/>
      <c r="C19" s="196" t="s">
        <v>14</v>
      </c>
      <c r="E19" s="221" t="s">
        <v>36</v>
      </c>
      <c r="F19" s="222"/>
      <c r="G19" s="219" t="s">
        <v>265</v>
      </c>
      <c r="H19" s="237"/>
      <c r="I19" s="216"/>
      <c r="J19" s="211"/>
      <c r="K19" s="231">
        <v>2031</v>
      </c>
      <c r="L19" s="235" t="e">
        <f t="shared" si="0"/>
        <v>#VALUE!</v>
      </c>
      <c r="M19" s="233" t="e">
        <f t="shared" si="1"/>
        <v>#VALUE!</v>
      </c>
      <c r="N19" s="233" t="e">
        <f t="shared" si="2"/>
        <v>#VALUE!</v>
      </c>
      <c r="O19" s="212"/>
      <c r="Q19" s="211"/>
      <c r="R19" s="252" t="s">
        <v>246</v>
      </c>
      <c r="S19" s="253">
        <v>71895</v>
      </c>
      <c r="T19" s="253">
        <v>44205</v>
      </c>
      <c r="U19" s="253">
        <v>22396</v>
      </c>
      <c r="V19" s="253">
        <v>5294</v>
      </c>
      <c r="AE19" s="212"/>
      <c r="AG19" s="211"/>
      <c r="AV19" s="212"/>
    </row>
    <row r="20" spans="2:48" ht="16" customHeight="1">
      <c r="B20" s="211"/>
      <c r="C20" s="197" t="s">
        <v>57</v>
      </c>
      <c r="E20" s="221" t="s">
        <v>38</v>
      </c>
      <c r="F20" s="222"/>
      <c r="G20" s="223" t="s">
        <v>267</v>
      </c>
      <c r="H20" s="237"/>
      <c r="I20" s="216"/>
      <c r="J20" s="211"/>
      <c r="K20" s="231">
        <v>2032</v>
      </c>
      <c r="L20" s="235" t="e">
        <f t="shared" si="0"/>
        <v>#VALUE!</v>
      </c>
      <c r="M20" s="233" t="e">
        <f t="shared" si="1"/>
        <v>#VALUE!</v>
      </c>
      <c r="N20" s="233" t="e">
        <f t="shared" si="2"/>
        <v>#VALUE!</v>
      </c>
      <c r="O20" s="212"/>
      <c r="Q20" s="211"/>
      <c r="R20" s="252" t="s">
        <v>247</v>
      </c>
      <c r="S20" s="253">
        <v>8399</v>
      </c>
      <c r="T20" s="253">
        <v>1353</v>
      </c>
      <c r="U20" s="253">
        <v>3580</v>
      </c>
      <c r="V20" s="253">
        <v>3467</v>
      </c>
      <c r="AE20" s="212"/>
      <c r="AG20" s="211"/>
      <c r="AV20" s="212"/>
    </row>
    <row r="21" spans="2:48" ht="16" customHeight="1">
      <c r="B21" s="211"/>
      <c r="C21" s="198" t="s">
        <v>20</v>
      </c>
      <c r="E21" s="221" t="s">
        <v>39</v>
      </c>
      <c r="F21" s="222"/>
      <c r="G21" s="236" t="s">
        <v>268</v>
      </c>
      <c r="H21" s="237"/>
      <c r="I21" s="216"/>
      <c r="J21" s="211"/>
      <c r="K21" s="231">
        <v>2033</v>
      </c>
      <c r="L21" s="235" t="e">
        <f t="shared" si="0"/>
        <v>#VALUE!</v>
      </c>
      <c r="M21" s="233" t="e">
        <f t="shared" si="1"/>
        <v>#VALUE!</v>
      </c>
      <c r="N21" s="233" t="e">
        <f t="shared" si="2"/>
        <v>#VALUE!</v>
      </c>
      <c r="O21" s="212"/>
      <c r="Q21" s="211"/>
      <c r="R21" s="252" t="s">
        <v>248</v>
      </c>
      <c r="S21" s="253">
        <v>61779</v>
      </c>
      <c r="T21" s="253">
        <v>10028</v>
      </c>
      <c r="U21" s="253">
        <v>45342</v>
      </c>
      <c r="V21" s="253">
        <v>6409</v>
      </c>
      <c r="AE21" s="212"/>
      <c r="AG21" s="211"/>
      <c r="AV21" s="212"/>
    </row>
    <row r="22" spans="2:48" ht="16" customHeight="1">
      <c r="B22" s="211"/>
      <c r="C22" s="198" t="s">
        <v>19</v>
      </c>
      <c r="E22" s="221" t="s">
        <v>40</v>
      </c>
      <c r="F22" s="222"/>
      <c r="G22" s="238" t="s">
        <v>269</v>
      </c>
      <c r="H22" s="237"/>
      <c r="I22" s="216"/>
      <c r="J22" s="211"/>
      <c r="K22" s="231">
        <v>2034</v>
      </c>
      <c r="L22" s="235" t="e">
        <f t="shared" si="0"/>
        <v>#VALUE!</v>
      </c>
      <c r="M22" s="233" t="e">
        <f t="shared" si="1"/>
        <v>#VALUE!</v>
      </c>
      <c r="N22" s="233" t="e">
        <f t="shared" si="2"/>
        <v>#VALUE!</v>
      </c>
      <c r="O22" s="212"/>
      <c r="Q22" s="211"/>
      <c r="R22" s="252" t="s">
        <v>249</v>
      </c>
      <c r="S22" s="253">
        <v>4677</v>
      </c>
      <c r="T22" s="253">
        <v>977</v>
      </c>
      <c r="U22" s="253">
        <v>3527</v>
      </c>
      <c r="V22" s="253">
        <v>173</v>
      </c>
      <c r="AE22" s="212"/>
      <c r="AG22" s="211"/>
      <c r="AV22" s="212"/>
    </row>
    <row r="23" spans="2:48" ht="16" customHeight="1">
      <c r="B23" s="211"/>
      <c r="C23" s="199" t="s">
        <v>15</v>
      </c>
      <c r="E23" s="221" t="s">
        <v>41</v>
      </c>
      <c r="F23" s="222"/>
      <c r="H23" s="237"/>
      <c r="I23" s="216"/>
      <c r="J23" s="211"/>
      <c r="K23" s="231">
        <v>2035</v>
      </c>
      <c r="L23" s="235" t="e">
        <f t="shared" si="0"/>
        <v>#VALUE!</v>
      </c>
      <c r="M23" s="233" t="e">
        <f t="shared" si="1"/>
        <v>#VALUE!</v>
      </c>
      <c r="N23" s="233" t="e">
        <f t="shared" si="2"/>
        <v>#VALUE!</v>
      </c>
      <c r="O23" s="212"/>
      <c r="Q23" s="211"/>
      <c r="R23" s="252" t="s">
        <v>250</v>
      </c>
      <c r="S23" s="253">
        <v>611</v>
      </c>
      <c r="T23" s="253">
        <v>0</v>
      </c>
      <c r="U23" s="253">
        <v>446</v>
      </c>
      <c r="V23" s="253">
        <v>165</v>
      </c>
      <c r="AE23" s="212"/>
      <c r="AG23" s="211"/>
      <c r="AV23" s="212"/>
    </row>
    <row r="24" spans="2:48" ht="16" customHeight="1">
      <c r="B24" s="211"/>
      <c r="C24" s="200" t="s">
        <v>16</v>
      </c>
      <c r="E24" s="221" t="s">
        <v>42</v>
      </c>
      <c r="F24" s="216"/>
      <c r="H24" s="237"/>
      <c r="I24" s="216"/>
      <c r="J24" s="211"/>
      <c r="K24" s="231">
        <v>2036</v>
      </c>
      <c r="L24" s="235" t="e">
        <f t="shared" si="0"/>
        <v>#VALUE!</v>
      </c>
      <c r="M24" s="233" t="e">
        <f t="shared" si="1"/>
        <v>#VALUE!</v>
      </c>
      <c r="N24" s="233" t="e">
        <f t="shared" si="2"/>
        <v>#VALUE!</v>
      </c>
      <c r="O24" s="212"/>
      <c r="Q24" s="211"/>
      <c r="R24" s="252" t="s">
        <v>251</v>
      </c>
      <c r="S24" s="253">
        <v>25903</v>
      </c>
      <c r="T24" s="253">
        <v>0</v>
      </c>
      <c r="U24" s="253">
        <v>24905</v>
      </c>
      <c r="V24" s="253">
        <v>998</v>
      </c>
      <c r="AE24" s="212"/>
      <c r="AG24" s="211"/>
      <c r="AV24" s="212"/>
    </row>
    <row r="25" spans="2:48" ht="16" customHeight="1">
      <c r="B25" s="211"/>
      <c r="E25" s="221" t="s">
        <v>43</v>
      </c>
      <c r="F25" s="222"/>
      <c r="H25" s="237"/>
      <c r="I25" s="216"/>
      <c r="J25" s="211"/>
      <c r="K25" s="231">
        <v>2037</v>
      </c>
      <c r="L25" s="235" t="e">
        <f t="shared" si="0"/>
        <v>#VALUE!</v>
      </c>
      <c r="M25" s="233" t="e">
        <f t="shared" si="1"/>
        <v>#VALUE!</v>
      </c>
      <c r="N25" s="233" t="e">
        <f t="shared" si="2"/>
        <v>#VALUE!</v>
      </c>
      <c r="O25" s="212"/>
      <c r="Q25" s="211"/>
      <c r="R25" s="252" t="s">
        <v>252</v>
      </c>
      <c r="S25" s="253">
        <v>7495</v>
      </c>
      <c r="T25" s="253">
        <v>6368</v>
      </c>
      <c r="U25" s="253">
        <v>906</v>
      </c>
      <c r="V25" s="253">
        <v>220</v>
      </c>
      <c r="AE25" s="212"/>
      <c r="AG25" s="211"/>
      <c r="AV25" s="212"/>
    </row>
    <row r="26" spans="2:48" ht="16" customHeight="1">
      <c r="B26" s="211"/>
      <c r="E26" s="221" t="s">
        <v>44</v>
      </c>
      <c r="F26" s="222"/>
      <c r="H26" s="237"/>
      <c r="I26" s="216"/>
      <c r="J26" s="211"/>
      <c r="K26" s="231">
        <v>2038</v>
      </c>
      <c r="L26" s="235" t="e">
        <f t="shared" si="0"/>
        <v>#VALUE!</v>
      </c>
      <c r="M26" s="233" t="e">
        <f t="shared" si="1"/>
        <v>#VALUE!</v>
      </c>
      <c r="N26" s="233" t="e">
        <f t="shared" si="2"/>
        <v>#VALUE!</v>
      </c>
      <c r="O26" s="212"/>
      <c r="Q26" s="211"/>
      <c r="R26" s="252" t="s">
        <v>253</v>
      </c>
      <c r="S26" s="253">
        <v>8816</v>
      </c>
      <c r="T26" s="253">
        <v>0</v>
      </c>
      <c r="U26" s="253">
        <v>5830</v>
      </c>
      <c r="V26" s="253">
        <v>2986</v>
      </c>
      <c r="AE26" s="212"/>
      <c r="AG26" s="211"/>
      <c r="AV26" s="212"/>
    </row>
    <row r="27" spans="2:48" ht="16" customHeight="1">
      <c r="B27" s="211"/>
      <c r="E27" s="221" t="s">
        <v>45</v>
      </c>
      <c r="F27" s="222"/>
      <c r="G27" s="213" t="s">
        <v>174</v>
      </c>
      <c r="H27" s="237"/>
      <c r="I27" s="216"/>
      <c r="J27" s="211"/>
      <c r="K27" s="231">
        <v>2039</v>
      </c>
      <c r="L27" s="235" t="e">
        <f t="shared" si="0"/>
        <v>#VALUE!</v>
      </c>
      <c r="M27" s="233" t="e">
        <f t="shared" si="1"/>
        <v>#VALUE!</v>
      </c>
      <c r="N27" s="233" t="e">
        <f t="shared" si="2"/>
        <v>#VALUE!</v>
      </c>
      <c r="O27" s="212"/>
      <c r="Q27" s="211"/>
      <c r="R27" s="252" t="s">
        <v>254</v>
      </c>
      <c r="S27" s="253">
        <v>1174</v>
      </c>
      <c r="T27" s="253">
        <v>566</v>
      </c>
      <c r="U27" s="253">
        <v>593</v>
      </c>
      <c r="V27" s="253">
        <v>15</v>
      </c>
      <c r="AE27" s="212"/>
      <c r="AG27" s="211"/>
      <c r="AV27" s="212"/>
    </row>
    <row r="28" spans="2:48" ht="16" customHeight="1">
      <c r="B28" s="211"/>
      <c r="C28" s="219" t="s">
        <v>64</v>
      </c>
      <c r="E28" s="221" t="s">
        <v>46</v>
      </c>
      <c r="F28" s="222"/>
      <c r="G28" s="218" t="s">
        <v>22</v>
      </c>
      <c r="H28" s="237"/>
      <c r="I28" s="216"/>
      <c r="J28" s="211"/>
      <c r="K28" s="231">
        <v>2040</v>
      </c>
      <c r="L28" s="235" t="e">
        <f t="shared" si="0"/>
        <v>#VALUE!</v>
      </c>
      <c r="M28" s="233" t="e">
        <f t="shared" si="1"/>
        <v>#VALUE!</v>
      </c>
      <c r="N28" s="233" t="e">
        <f t="shared" si="2"/>
        <v>#VALUE!</v>
      </c>
      <c r="O28" s="212"/>
      <c r="Q28" s="211"/>
      <c r="R28" s="252" t="s">
        <v>255</v>
      </c>
      <c r="S28" s="253">
        <v>2292</v>
      </c>
      <c r="T28" s="253">
        <v>201</v>
      </c>
      <c r="U28" s="253">
        <v>1331</v>
      </c>
      <c r="V28" s="253">
        <v>759</v>
      </c>
      <c r="AE28" s="212"/>
      <c r="AG28" s="211"/>
      <c r="AV28" s="212"/>
    </row>
    <row r="29" spans="2:48" ht="16" customHeight="1">
      <c r="B29" s="211"/>
      <c r="C29" s="196" t="s">
        <v>63</v>
      </c>
      <c r="E29" s="221" t="s">
        <v>47</v>
      </c>
      <c r="F29" s="222"/>
      <c r="G29" s="196" t="s">
        <v>14</v>
      </c>
      <c r="H29" s="237"/>
      <c r="I29" s="216"/>
      <c r="J29" s="211"/>
      <c r="K29" s="231">
        <v>2041</v>
      </c>
      <c r="L29" s="235" t="e">
        <f t="shared" si="0"/>
        <v>#VALUE!</v>
      </c>
      <c r="M29" s="233" t="e">
        <f t="shared" si="1"/>
        <v>#VALUE!</v>
      </c>
      <c r="N29" s="233" t="e">
        <f t="shared" si="2"/>
        <v>#VALUE!</v>
      </c>
      <c r="O29" s="212"/>
      <c r="Q29" s="211"/>
      <c r="R29" s="252" t="s">
        <v>256</v>
      </c>
      <c r="S29" s="253">
        <v>10811</v>
      </c>
      <c r="T29" s="253">
        <v>1915</v>
      </c>
      <c r="U29" s="253">
        <v>7804</v>
      </c>
      <c r="V29" s="253">
        <v>1091</v>
      </c>
      <c r="AE29" s="212"/>
      <c r="AG29" s="211"/>
      <c r="AV29" s="212"/>
    </row>
    <row r="30" spans="2:48" ht="16" customHeight="1">
      <c r="B30" s="211"/>
      <c r="C30" s="200" t="s">
        <v>58</v>
      </c>
      <c r="E30" s="221" t="s">
        <v>48</v>
      </c>
      <c r="F30" s="222"/>
      <c r="G30" s="197" t="s">
        <v>57</v>
      </c>
      <c r="H30" s="237"/>
      <c r="I30" s="216"/>
      <c r="J30" s="211"/>
      <c r="K30" s="231">
        <v>2042</v>
      </c>
      <c r="L30" s="235" t="e">
        <f t="shared" si="0"/>
        <v>#VALUE!</v>
      </c>
      <c r="M30" s="233" t="e">
        <f t="shared" si="1"/>
        <v>#VALUE!</v>
      </c>
      <c r="N30" s="233" t="e">
        <f t="shared" si="2"/>
        <v>#VALUE!</v>
      </c>
      <c r="O30" s="212"/>
      <c r="Q30" s="211"/>
      <c r="R30" s="252" t="s">
        <v>257</v>
      </c>
      <c r="S30" s="253">
        <v>679290</v>
      </c>
      <c r="T30" s="253">
        <v>113139</v>
      </c>
      <c r="U30" s="253">
        <v>156096</v>
      </c>
      <c r="V30" s="253">
        <v>410055</v>
      </c>
      <c r="AE30" s="212"/>
      <c r="AG30" s="211"/>
      <c r="AV30" s="212"/>
    </row>
    <row r="31" spans="2:48" ht="16" customHeight="1">
      <c r="B31" s="211"/>
      <c r="E31" s="221" t="s">
        <v>49</v>
      </c>
      <c r="F31" s="222"/>
      <c r="G31" s="198" t="s">
        <v>20</v>
      </c>
      <c r="H31" s="237"/>
      <c r="J31" s="211"/>
      <c r="K31" s="231">
        <v>2043</v>
      </c>
      <c r="L31" s="235" t="e">
        <f t="shared" si="0"/>
        <v>#VALUE!</v>
      </c>
      <c r="M31" s="233" t="e">
        <f t="shared" si="1"/>
        <v>#VALUE!</v>
      </c>
      <c r="N31" s="233" t="e">
        <f t="shared" si="2"/>
        <v>#VALUE!</v>
      </c>
      <c r="O31" s="212"/>
      <c r="Q31" s="211"/>
      <c r="R31" s="252" t="s">
        <v>258</v>
      </c>
      <c r="S31" s="253">
        <v>150946</v>
      </c>
      <c r="T31" s="253">
        <v>9669</v>
      </c>
      <c r="U31" s="253">
        <v>32099</v>
      </c>
      <c r="V31" s="253">
        <v>109177</v>
      </c>
      <c r="AE31" s="212"/>
      <c r="AG31" s="211"/>
      <c r="AV31" s="212"/>
    </row>
    <row r="32" spans="2:48" ht="16" customHeight="1">
      <c r="B32" s="211"/>
      <c r="E32" s="221" t="s">
        <v>50</v>
      </c>
      <c r="F32" s="222"/>
      <c r="G32" s="198" t="s">
        <v>19</v>
      </c>
      <c r="H32" s="237"/>
      <c r="J32" s="211"/>
      <c r="K32" s="231">
        <v>2044</v>
      </c>
      <c r="L32" s="235" t="e">
        <f t="shared" si="0"/>
        <v>#VALUE!</v>
      </c>
      <c r="M32" s="233" t="e">
        <f t="shared" si="1"/>
        <v>#VALUE!</v>
      </c>
      <c r="N32" s="233" t="e">
        <f t="shared" si="2"/>
        <v>#VALUE!</v>
      </c>
      <c r="O32" s="212"/>
      <c r="Q32" s="211"/>
      <c r="R32" s="252" t="s">
        <v>259</v>
      </c>
      <c r="S32" s="253">
        <v>178506</v>
      </c>
      <c r="T32" s="253">
        <v>169912</v>
      </c>
      <c r="U32" s="253">
        <v>6096</v>
      </c>
      <c r="V32" s="253">
        <v>2498</v>
      </c>
      <c r="AE32" s="212"/>
      <c r="AG32" s="211"/>
      <c r="AV32" s="212"/>
    </row>
    <row r="33" spans="2:48" ht="16" customHeight="1">
      <c r="B33" s="211"/>
      <c r="E33" s="221" t="s">
        <v>51</v>
      </c>
      <c r="F33" s="222"/>
      <c r="G33" s="199" t="s">
        <v>15</v>
      </c>
      <c r="H33" s="237"/>
      <c r="I33" s="216"/>
      <c r="J33" s="211"/>
      <c r="K33" s="231">
        <v>2045</v>
      </c>
      <c r="L33" s="235" t="e">
        <f t="shared" si="0"/>
        <v>#VALUE!</v>
      </c>
      <c r="M33" s="233" t="e">
        <f t="shared" si="1"/>
        <v>#VALUE!</v>
      </c>
      <c r="N33" s="233" t="e">
        <f t="shared" si="2"/>
        <v>#VALUE!</v>
      </c>
      <c r="O33" s="212"/>
      <c r="Q33" s="211"/>
      <c r="R33" s="252" t="s">
        <v>260</v>
      </c>
      <c r="S33" s="253">
        <v>251930</v>
      </c>
      <c r="T33" s="253">
        <v>107439</v>
      </c>
      <c r="U33" s="253">
        <v>86199</v>
      </c>
      <c r="V33" s="253">
        <v>58292</v>
      </c>
      <c r="AE33" s="212"/>
      <c r="AG33" s="211"/>
      <c r="AI33" s="210"/>
      <c r="AV33" s="212"/>
    </row>
    <row r="34" spans="2:48" ht="16" customHeight="1">
      <c r="B34" s="211"/>
      <c r="C34" s="213" t="s">
        <v>88</v>
      </c>
      <c r="E34" s="221" t="s">
        <v>52</v>
      </c>
      <c r="F34" s="222"/>
      <c r="G34" s="200" t="s">
        <v>16</v>
      </c>
      <c r="H34" s="237"/>
      <c r="I34" s="216"/>
      <c r="J34" s="211"/>
      <c r="K34" s="231">
        <v>2046</v>
      </c>
      <c r="L34" s="235" t="e">
        <f t="shared" si="0"/>
        <v>#VALUE!</v>
      </c>
      <c r="M34" s="233" t="e">
        <f t="shared" si="1"/>
        <v>#VALUE!</v>
      </c>
      <c r="N34" s="233" t="e">
        <f t="shared" si="2"/>
        <v>#VALUE!</v>
      </c>
      <c r="O34" s="212"/>
      <c r="Q34" s="211"/>
      <c r="R34" s="252" t="s">
        <v>261</v>
      </c>
      <c r="S34" s="253">
        <v>20963</v>
      </c>
      <c r="T34" s="253">
        <v>9285</v>
      </c>
      <c r="U34" s="253">
        <v>8145</v>
      </c>
      <c r="V34" s="253">
        <v>3533</v>
      </c>
      <c r="AE34" s="212"/>
      <c r="AG34" s="211"/>
      <c r="AI34" s="210"/>
      <c r="AV34" s="212"/>
    </row>
    <row r="35" spans="2:48" ht="16" customHeight="1">
      <c r="B35" s="211"/>
      <c r="C35" s="203" t="s">
        <v>89</v>
      </c>
      <c r="E35" s="221" t="s">
        <v>53</v>
      </c>
      <c r="F35" s="222"/>
      <c r="H35" s="237"/>
      <c r="I35" s="216"/>
      <c r="J35" s="211"/>
      <c r="K35" s="231">
        <v>2047</v>
      </c>
      <c r="L35" s="235" t="e">
        <f t="shared" si="0"/>
        <v>#VALUE!</v>
      </c>
      <c r="M35" s="233" t="e">
        <f t="shared" si="1"/>
        <v>#VALUE!</v>
      </c>
      <c r="N35" s="233" t="e">
        <f t="shared" si="2"/>
        <v>#VALUE!</v>
      </c>
      <c r="O35" s="212"/>
      <c r="Q35" s="211"/>
      <c r="AE35" s="212"/>
      <c r="AG35" s="211"/>
      <c r="AV35" s="212"/>
    </row>
    <row r="36" spans="2:48" ht="16" customHeight="1">
      <c r="B36" s="211"/>
      <c r="C36" s="199" t="s">
        <v>90</v>
      </c>
      <c r="E36" s="221" t="s">
        <v>54</v>
      </c>
      <c r="F36" s="222"/>
      <c r="H36" s="237"/>
      <c r="I36" s="216"/>
      <c r="J36" s="211"/>
      <c r="K36" s="231">
        <v>2048</v>
      </c>
      <c r="L36" s="235" t="e">
        <f t="shared" si="0"/>
        <v>#VALUE!</v>
      </c>
      <c r="M36" s="233" t="e">
        <f t="shared" si="1"/>
        <v>#VALUE!</v>
      </c>
      <c r="N36" s="233" t="e">
        <f t="shared" si="2"/>
        <v>#VALUE!</v>
      </c>
      <c r="O36" s="212"/>
      <c r="Q36" s="211"/>
      <c r="AE36" s="212"/>
      <c r="AG36" s="211"/>
      <c r="AV36" s="212"/>
    </row>
    <row r="37" spans="2:48" ht="16" customHeight="1">
      <c r="B37" s="211"/>
      <c r="C37" s="199" t="s">
        <v>175</v>
      </c>
      <c r="E37" s="238" t="s">
        <v>55</v>
      </c>
      <c r="F37" s="222"/>
      <c r="G37" s="219" t="s">
        <v>64</v>
      </c>
      <c r="H37" s="237"/>
      <c r="I37" s="216"/>
      <c r="J37" s="211"/>
      <c r="K37" s="231">
        <v>2049</v>
      </c>
      <c r="L37" s="235" t="e">
        <f t="shared" si="0"/>
        <v>#VALUE!</v>
      </c>
      <c r="M37" s="233" t="e">
        <f t="shared" si="1"/>
        <v>#VALUE!</v>
      </c>
      <c r="N37" s="233" t="e">
        <f t="shared" si="2"/>
        <v>#VALUE!</v>
      </c>
      <c r="O37" s="212"/>
      <c r="Q37" s="211"/>
      <c r="R37" s="7" t="s">
        <v>328</v>
      </c>
      <c r="AE37" s="212"/>
      <c r="AG37" s="211"/>
      <c r="AV37" s="212"/>
    </row>
    <row r="38" spans="2:48" ht="16" customHeight="1">
      <c r="B38" s="211"/>
      <c r="C38" s="197" t="s">
        <v>134</v>
      </c>
      <c r="F38" s="222"/>
      <c r="G38" s="196" t="s">
        <v>63</v>
      </c>
      <c r="H38" s="237"/>
      <c r="I38" s="216"/>
      <c r="J38" s="211"/>
      <c r="K38" s="231">
        <v>2050</v>
      </c>
      <c r="L38" s="235" t="e">
        <f t="shared" si="0"/>
        <v>#VALUE!</v>
      </c>
      <c r="M38" s="233" t="e">
        <f t="shared" si="1"/>
        <v>#VALUE!</v>
      </c>
      <c r="N38" s="233" t="e">
        <f t="shared" si="2"/>
        <v>#VALUE!</v>
      </c>
      <c r="O38" s="212"/>
      <c r="Q38" s="211"/>
      <c r="S38" s="260" t="s">
        <v>236</v>
      </c>
      <c r="T38" s="260" t="s">
        <v>237</v>
      </c>
      <c r="U38" s="260" t="s">
        <v>238</v>
      </c>
      <c r="V38" s="260" t="s">
        <v>239</v>
      </c>
      <c r="AE38" s="212"/>
      <c r="AG38" s="211"/>
      <c r="AV38" s="212"/>
    </row>
    <row r="39" spans="2:48" ht="16" customHeight="1">
      <c r="B39" s="211"/>
      <c r="C39" s="197" t="s">
        <v>91</v>
      </c>
      <c r="F39" s="222"/>
      <c r="G39" s="200" t="s">
        <v>58</v>
      </c>
      <c r="H39" s="237"/>
      <c r="J39" s="211"/>
      <c r="K39" s="231">
        <v>2051</v>
      </c>
      <c r="L39" s="235" t="e">
        <f t="shared" si="0"/>
        <v>#VALUE!</v>
      </c>
      <c r="M39" s="233" t="e">
        <f t="shared" si="1"/>
        <v>#VALUE!</v>
      </c>
      <c r="N39" s="233" t="e">
        <f t="shared" si="2"/>
        <v>#VALUE!</v>
      </c>
      <c r="O39" s="212"/>
      <c r="Q39" s="211"/>
      <c r="R39" s="254" t="s">
        <v>262</v>
      </c>
      <c r="S39" s="255">
        <f>S16/S13</f>
        <v>5.8233126616889612E-3</v>
      </c>
      <c r="T39" s="255">
        <f t="shared" ref="T39:V39" si="3">T16/T13</f>
        <v>1.0707245127879496E-2</v>
      </c>
      <c r="U39" s="255">
        <f t="shared" si="3"/>
        <v>6.5385899118306189E-3</v>
      </c>
      <c r="V39" s="255">
        <f t="shared" si="3"/>
        <v>9.7534371487644443E-4</v>
      </c>
      <c r="AE39" s="212"/>
      <c r="AG39" s="211"/>
      <c r="AV39" s="212"/>
    </row>
    <row r="40" spans="2:48" ht="16" customHeight="1">
      <c r="B40" s="211"/>
      <c r="C40" s="240" t="s">
        <v>137</v>
      </c>
      <c r="F40" s="222"/>
      <c r="H40" s="237"/>
      <c r="J40" s="211"/>
      <c r="K40" s="231">
        <v>2052</v>
      </c>
      <c r="L40" s="235" t="e">
        <f t="shared" si="0"/>
        <v>#VALUE!</v>
      </c>
      <c r="M40" s="233" t="e">
        <f t="shared" si="1"/>
        <v>#VALUE!</v>
      </c>
      <c r="N40" s="233" t="e">
        <f t="shared" si="2"/>
        <v>#VALUE!</v>
      </c>
      <c r="O40" s="212"/>
      <c r="Q40" s="211"/>
      <c r="R40" s="254" t="s">
        <v>341</v>
      </c>
      <c r="S40" s="256">
        <f>S33/S13*$W$40</f>
        <v>9.8366571954167648E-3</v>
      </c>
      <c r="T40" s="256">
        <f t="shared" ref="T40:V40" si="4">T33/T13*$W$40</f>
        <v>1.2182496164992007E-2</v>
      </c>
      <c r="U40" s="256">
        <f t="shared" si="4"/>
        <v>1.2509002481513039E-2</v>
      </c>
      <c r="V40" s="256">
        <f t="shared" si="4"/>
        <v>5.887324715873431E-3</v>
      </c>
      <c r="W40" s="249">
        <f>V56</f>
        <v>7.0000000000000007E-2</v>
      </c>
      <c r="AE40" s="212"/>
      <c r="AG40" s="211"/>
      <c r="AV40" s="212"/>
    </row>
    <row r="41" spans="2:48" ht="16" customHeight="1">
      <c r="B41" s="211"/>
      <c r="F41" s="222"/>
      <c r="H41" s="237"/>
      <c r="J41" s="211"/>
      <c r="K41" s="231">
        <v>2053</v>
      </c>
      <c r="L41" s="235" t="e">
        <f t="shared" si="0"/>
        <v>#VALUE!</v>
      </c>
      <c r="M41" s="233" t="e">
        <f t="shared" si="1"/>
        <v>#VALUE!</v>
      </c>
      <c r="N41" s="233" t="e">
        <f t="shared" si="2"/>
        <v>#VALUE!</v>
      </c>
      <c r="O41" s="212"/>
      <c r="Q41" s="211"/>
      <c r="R41" s="254" t="s">
        <v>264</v>
      </c>
      <c r="S41" s="257">
        <f>S39+S40</f>
        <v>1.5659969857105726E-2</v>
      </c>
      <c r="T41" s="257">
        <f t="shared" ref="T41:V41" si="5">T39+T40</f>
        <v>2.2889741292871503E-2</v>
      </c>
      <c r="U41" s="257">
        <f t="shared" si="5"/>
        <v>1.9047592393343658E-2</v>
      </c>
      <c r="V41" s="257">
        <f t="shared" si="5"/>
        <v>6.8626684307498756E-3</v>
      </c>
      <c r="AE41" s="212"/>
      <c r="AG41" s="211"/>
      <c r="AV41" s="212"/>
    </row>
    <row r="42" spans="2:48" ht="16" customHeight="1">
      <c r="B42" s="211"/>
      <c r="F42" s="222"/>
      <c r="H42" s="237"/>
      <c r="J42" s="211"/>
      <c r="K42" s="231">
        <v>2054</v>
      </c>
      <c r="L42" s="235" t="e">
        <f t="shared" si="0"/>
        <v>#VALUE!</v>
      </c>
      <c r="M42" s="233" t="e">
        <f t="shared" si="1"/>
        <v>#VALUE!</v>
      </c>
      <c r="N42" s="233" t="e">
        <f t="shared" si="2"/>
        <v>#VALUE!</v>
      </c>
      <c r="O42" s="212"/>
      <c r="Q42" s="211"/>
      <c r="S42" s="262"/>
      <c r="T42" s="262"/>
      <c r="U42" s="262"/>
      <c r="V42" s="262"/>
      <c r="AE42" s="212"/>
      <c r="AG42" s="211"/>
      <c r="AV42" s="212"/>
    </row>
    <row r="43" spans="2:48" ht="16" customHeight="1">
      <c r="B43" s="211"/>
      <c r="F43" s="222"/>
      <c r="G43" s="219" t="s">
        <v>133</v>
      </c>
      <c r="H43" s="237"/>
      <c r="J43" s="211"/>
      <c r="K43" s="231">
        <v>2055</v>
      </c>
      <c r="L43" s="232" t="e">
        <f>L13*0.1</f>
        <v>#VALUE!</v>
      </c>
      <c r="M43" s="233" t="e">
        <f t="shared" si="1"/>
        <v>#VALUE!</v>
      </c>
      <c r="N43" s="233" t="e">
        <f t="shared" si="2"/>
        <v>#VALUE!</v>
      </c>
      <c r="O43" s="212"/>
      <c r="Q43" s="211"/>
      <c r="R43" s="254" t="s">
        <v>373</v>
      </c>
      <c r="S43" s="258">
        <v>40</v>
      </c>
      <c r="T43" s="258">
        <v>40</v>
      </c>
      <c r="U43" s="258">
        <v>40</v>
      </c>
      <c r="V43" s="258">
        <v>40</v>
      </c>
      <c r="W43" s="96" t="s">
        <v>330</v>
      </c>
      <c r="AE43" s="212"/>
      <c r="AG43" s="211"/>
      <c r="AV43" s="212"/>
    </row>
    <row r="44" spans="2:48" ht="16" customHeight="1">
      <c r="B44" s="211"/>
      <c r="C44" s="219" t="s">
        <v>176</v>
      </c>
      <c r="F44" s="222"/>
      <c r="G44" s="223" t="s">
        <v>71</v>
      </c>
      <c r="H44" s="212"/>
      <c r="J44" s="211"/>
      <c r="L44" s="210"/>
      <c r="O44" s="212"/>
      <c r="Q44" s="211"/>
      <c r="R44" s="254" t="s">
        <v>264</v>
      </c>
      <c r="S44" s="257">
        <f>S41</f>
        <v>1.5659969857105726E-2</v>
      </c>
      <c r="T44" s="257">
        <f>T41</f>
        <v>2.2889741292871503E-2</v>
      </c>
      <c r="U44" s="257">
        <f>U41</f>
        <v>1.9047592393343658E-2</v>
      </c>
      <c r="V44" s="257">
        <f>V41</f>
        <v>6.8626684307498756E-3</v>
      </c>
      <c r="W44" s="96" t="s">
        <v>333</v>
      </c>
      <c r="AE44" s="212"/>
      <c r="AG44" s="211"/>
      <c r="AV44" s="212"/>
    </row>
    <row r="45" spans="2:48" ht="16" customHeight="1">
      <c r="B45" s="211"/>
      <c r="C45" s="196" t="s">
        <v>63</v>
      </c>
      <c r="F45" s="222"/>
      <c r="G45" s="224" t="s">
        <v>68</v>
      </c>
      <c r="H45" s="212"/>
      <c r="J45" s="211"/>
      <c r="L45" s="210"/>
      <c r="O45" s="212"/>
      <c r="Q45" s="211"/>
      <c r="R45" s="254" t="s">
        <v>332</v>
      </c>
      <c r="S45" s="259">
        <f>S43*S44</f>
        <v>0.62639879428422907</v>
      </c>
      <c r="T45" s="259">
        <f t="shared" ref="T45:V45" si="6">T43*T44</f>
        <v>0.91558965171486006</v>
      </c>
      <c r="U45" s="259">
        <f t="shared" si="6"/>
        <v>0.76190369573374639</v>
      </c>
      <c r="V45" s="259">
        <f t="shared" si="6"/>
        <v>0.27450673722999502</v>
      </c>
      <c r="W45" s="96" t="s">
        <v>331</v>
      </c>
      <c r="AE45" s="212"/>
      <c r="AG45" s="211"/>
      <c r="AV45" s="212"/>
    </row>
    <row r="46" spans="2:48" ht="16" customHeight="1">
      <c r="B46" s="211"/>
      <c r="C46" s="200" t="s">
        <v>58</v>
      </c>
      <c r="F46" s="222"/>
      <c r="H46" s="212"/>
      <c r="J46" s="211"/>
      <c r="L46" s="210"/>
      <c r="O46" s="212"/>
      <c r="Q46" s="211"/>
      <c r="AE46" s="212"/>
      <c r="AG46" s="211"/>
      <c r="AV46" s="212"/>
    </row>
    <row r="47" spans="2:48" ht="16" customHeight="1">
      <c r="B47" s="211"/>
      <c r="F47" s="222"/>
      <c r="H47" s="212"/>
      <c r="J47" s="211"/>
      <c r="O47" s="212"/>
      <c r="Q47" s="211"/>
      <c r="AE47" s="212"/>
      <c r="AG47" s="211"/>
      <c r="AV47" s="212"/>
    </row>
    <row r="48" spans="2:48" ht="16" customHeight="1">
      <c r="B48" s="211"/>
      <c r="F48" s="222"/>
      <c r="G48" s="219" t="s">
        <v>178</v>
      </c>
      <c r="H48" s="212"/>
      <c r="J48" s="211"/>
      <c r="O48" s="212"/>
      <c r="Q48" s="211"/>
      <c r="AE48" s="212"/>
      <c r="AG48" s="211"/>
      <c r="AV48" s="212"/>
    </row>
    <row r="49" spans="2:48" ht="16" customHeight="1">
      <c r="B49" s="211"/>
      <c r="C49" s="219" t="s">
        <v>176</v>
      </c>
      <c r="F49" s="222"/>
      <c r="G49" s="203" t="s">
        <v>277</v>
      </c>
      <c r="H49" s="212"/>
      <c r="J49" s="241"/>
      <c r="K49" s="242"/>
      <c r="L49" s="242"/>
      <c r="M49" s="242"/>
      <c r="N49" s="242"/>
      <c r="O49" s="243"/>
      <c r="Q49" s="241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63"/>
      <c r="AE49" s="243"/>
      <c r="AG49" s="211"/>
      <c r="AV49" s="212"/>
    </row>
    <row r="50" spans="2:48" ht="16" customHeight="1">
      <c r="B50" s="211"/>
      <c r="C50" s="196" t="s">
        <v>63</v>
      </c>
      <c r="F50" s="222"/>
      <c r="G50" s="199" t="s">
        <v>180</v>
      </c>
      <c r="H50" s="212"/>
      <c r="Q50" s="207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61"/>
      <c r="AE50" s="209"/>
      <c r="AG50" s="211"/>
      <c r="AV50" s="212"/>
    </row>
    <row r="51" spans="2:48" ht="16" customHeight="1">
      <c r="B51" s="211"/>
      <c r="C51" s="200" t="s">
        <v>58</v>
      </c>
      <c r="F51" s="222"/>
      <c r="G51" s="204" t="s">
        <v>144</v>
      </c>
      <c r="H51" s="212"/>
      <c r="Q51" s="211"/>
      <c r="AE51" s="212"/>
      <c r="AG51" s="211"/>
      <c r="AV51" s="212"/>
    </row>
    <row r="52" spans="2:48" ht="16" customHeight="1">
      <c r="B52" s="211"/>
      <c r="F52" s="222"/>
      <c r="G52" s="204" t="s">
        <v>142</v>
      </c>
      <c r="H52" s="212"/>
      <c r="Q52" s="211"/>
      <c r="S52" s="7" t="s">
        <v>342</v>
      </c>
      <c r="AE52" s="212"/>
      <c r="AG52" s="211"/>
      <c r="AV52" s="212"/>
    </row>
    <row r="53" spans="2:48" ht="16" customHeight="1">
      <c r="B53" s="211"/>
      <c r="F53" s="222"/>
      <c r="G53" s="205" t="s">
        <v>182</v>
      </c>
      <c r="H53" s="212"/>
      <c r="Q53" s="211"/>
      <c r="S53" s="239" t="s">
        <v>337</v>
      </c>
      <c r="T53" s="239">
        <v>2.6</v>
      </c>
      <c r="AE53" s="212"/>
      <c r="AG53" s="211"/>
      <c r="AV53" s="212"/>
    </row>
    <row r="54" spans="2:48" ht="16" customHeight="1">
      <c r="B54" s="211"/>
      <c r="F54" s="222"/>
      <c r="G54" s="205" t="s">
        <v>179</v>
      </c>
      <c r="H54" s="212"/>
      <c r="Q54" s="211"/>
      <c r="S54" s="239" t="s">
        <v>338</v>
      </c>
      <c r="T54" s="239">
        <v>1.6</v>
      </c>
      <c r="AE54" s="212"/>
      <c r="AG54" s="211"/>
      <c r="AV54" s="212"/>
    </row>
    <row r="55" spans="2:48" ht="16" customHeight="1">
      <c r="B55" s="211"/>
      <c r="F55" s="216"/>
      <c r="G55" s="206" t="s">
        <v>181</v>
      </c>
      <c r="H55" s="212"/>
      <c r="Q55" s="211"/>
      <c r="S55" s="239" t="s">
        <v>339</v>
      </c>
      <c r="T55" s="239">
        <v>1.3</v>
      </c>
      <c r="AE55" s="212"/>
      <c r="AG55" s="211"/>
      <c r="AV55" s="212"/>
    </row>
    <row r="56" spans="2:48" ht="16" customHeight="1">
      <c r="B56" s="211"/>
      <c r="F56" s="222"/>
      <c r="H56" s="212"/>
      <c r="Q56" s="211"/>
      <c r="S56" s="241" t="s">
        <v>343</v>
      </c>
      <c r="T56" s="243">
        <f>SUM(T53:T55)</f>
        <v>5.5</v>
      </c>
      <c r="U56" s="267" t="s">
        <v>344</v>
      </c>
      <c r="V56" s="268">
        <v>7.0000000000000007E-2</v>
      </c>
      <c r="AE56" s="212"/>
      <c r="AG56" s="211"/>
      <c r="AV56" s="212"/>
    </row>
    <row r="57" spans="2:48" ht="16" customHeight="1">
      <c r="B57" s="211"/>
      <c r="F57" s="222"/>
      <c r="H57" s="212"/>
      <c r="Q57" s="211"/>
      <c r="AE57" s="212"/>
      <c r="AG57" s="211"/>
      <c r="AV57" s="212"/>
    </row>
    <row r="58" spans="2:48" ht="16" customHeight="1">
      <c r="B58" s="211"/>
      <c r="F58" s="222"/>
      <c r="H58" s="212"/>
      <c r="Q58" s="211"/>
      <c r="AE58" s="212"/>
      <c r="AG58" s="211"/>
      <c r="AV58" s="212"/>
    </row>
    <row r="59" spans="2:48" ht="16" customHeight="1">
      <c r="B59" s="211"/>
      <c r="F59" s="222"/>
      <c r="H59" s="212"/>
      <c r="Q59" s="211"/>
      <c r="R59" s="287" t="s">
        <v>340</v>
      </c>
      <c r="AE59" s="212"/>
      <c r="AG59" s="211"/>
      <c r="AV59" s="212"/>
    </row>
    <row r="60" spans="2:48" ht="16" customHeight="1">
      <c r="B60" s="211"/>
      <c r="F60" s="222"/>
      <c r="H60" s="212"/>
      <c r="Q60" s="211"/>
      <c r="R60" s="7" t="s">
        <v>374</v>
      </c>
      <c r="AE60" s="212"/>
      <c r="AG60" s="211"/>
      <c r="AV60" s="212"/>
    </row>
    <row r="61" spans="2:48" ht="16" customHeight="1">
      <c r="B61" s="211"/>
      <c r="F61" s="222"/>
      <c r="H61" s="212"/>
      <c r="Q61" s="211"/>
      <c r="AE61" s="212"/>
      <c r="AG61" s="211"/>
      <c r="AV61" s="212"/>
    </row>
    <row r="62" spans="2:48" ht="16" customHeight="1">
      <c r="B62" s="211"/>
      <c r="F62" s="222"/>
      <c r="H62" s="212"/>
      <c r="Q62" s="211"/>
      <c r="AE62" s="212"/>
      <c r="AG62" s="211"/>
      <c r="AV62" s="212"/>
    </row>
    <row r="63" spans="2:48" ht="16" customHeight="1">
      <c r="B63" s="211"/>
      <c r="F63" s="222"/>
      <c r="H63" s="212"/>
      <c r="Q63" s="211"/>
      <c r="AE63" s="212"/>
      <c r="AG63" s="211"/>
      <c r="AV63" s="212"/>
    </row>
    <row r="64" spans="2:48" ht="16" customHeight="1">
      <c r="B64" s="211"/>
      <c r="F64" s="216"/>
      <c r="H64" s="212"/>
      <c r="Q64" s="211"/>
      <c r="AE64" s="212"/>
      <c r="AG64" s="211"/>
      <c r="AV64" s="212"/>
    </row>
    <row r="65" spans="2:48" ht="16" customHeight="1">
      <c r="B65" s="211"/>
      <c r="F65" s="216"/>
      <c r="G65" s="222"/>
      <c r="H65" s="212"/>
      <c r="Q65" s="211"/>
      <c r="AE65" s="212"/>
      <c r="AG65" s="211"/>
      <c r="AV65" s="212"/>
    </row>
    <row r="66" spans="2:48" ht="16" customHeight="1">
      <c r="B66" s="211"/>
      <c r="F66" s="222"/>
      <c r="G66" s="222"/>
      <c r="H66" s="212"/>
      <c r="Q66" s="211"/>
      <c r="AE66" s="212"/>
      <c r="AG66" s="211"/>
      <c r="AV66" s="212"/>
    </row>
    <row r="67" spans="2:48" ht="16" customHeight="1">
      <c r="B67" s="211"/>
      <c r="F67" s="222"/>
      <c r="G67" s="222"/>
      <c r="H67" s="212"/>
      <c r="Q67" s="211"/>
      <c r="AE67" s="212"/>
      <c r="AG67" s="211"/>
      <c r="AV67" s="212"/>
    </row>
    <row r="68" spans="2:48" ht="16" customHeight="1">
      <c r="B68" s="211"/>
      <c r="F68" s="222"/>
      <c r="G68" s="222"/>
      <c r="H68" s="212"/>
      <c r="Q68" s="211"/>
      <c r="AE68" s="212"/>
      <c r="AG68" s="211"/>
      <c r="AV68" s="212"/>
    </row>
    <row r="69" spans="2:48" ht="16" customHeight="1">
      <c r="B69" s="211"/>
      <c r="F69" s="222"/>
      <c r="G69" s="222"/>
      <c r="H69" s="212"/>
      <c r="Q69" s="211"/>
      <c r="AE69" s="212"/>
      <c r="AG69" s="211"/>
      <c r="AV69" s="212"/>
    </row>
    <row r="70" spans="2:48" ht="16" customHeight="1">
      <c r="B70" s="211"/>
      <c r="F70" s="222"/>
      <c r="G70" s="216"/>
      <c r="H70" s="212"/>
      <c r="Q70" s="211"/>
      <c r="AE70" s="212"/>
      <c r="AG70" s="211"/>
      <c r="AV70" s="212"/>
    </row>
    <row r="71" spans="2:48" ht="16" customHeight="1">
      <c r="B71" s="211"/>
      <c r="F71" s="222"/>
      <c r="G71" s="222"/>
      <c r="H71" s="212"/>
      <c r="Q71" s="211"/>
      <c r="AE71" s="212"/>
      <c r="AG71" s="211"/>
      <c r="AV71" s="212"/>
    </row>
    <row r="72" spans="2:48" ht="16" customHeight="1">
      <c r="B72" s="211"/>
      <c r="F72" s="222"/>
      <c r="G72" s="222"/>
      <c r="H72" s="212"/>
      <c r="Q72" s="211"/>
      <c r="AE72" s="212"/>
      <c r="AG72" s="211"/>
      <c r="AV72" s="212"/>
    </row>
    <row r="73" spans="2:48" ht="16" customHeight="1">
      <c r="B73" s="211"/>
      <c r="F73" s="222"/>
      <c r="G73" s="222"/>
      <c r="H73" s="212"/>
      <c r="Q73" s="211"/>
      <c r="AE73" s="212"/>
      <c r="AG73" s="211"/>
      <c r="AV73" s="212"/>
    </row>
    <row r="74" spans="2:48" ht="16" customHeight="1">
      <c r="B74" s="211"/>
      <c r="F74" s="222"/>
      <c r="G74" s="222"/>
      <c r="H74" s="212"/>
      <c r="Q74" s="211"/>
      <c r="AE74" s="212"/>
      <c r="AG74" s="211"/>
      <c r="AV74" s="212"/>
    </row>
    <row r="75" spans="2:48" ht="16" customHeight="1">
      <c r="B75" s="211"/>
      <c r="F75" s="222"/>
      <c r="G75" s="222"/>
      <c r="H75" s="212"/>
      <c r="Q75" s="211"/>
      <c r="AE75" s="212"/>
      <c r="AG75" s="211"/>
      <c r="AV75" s="212"/>
    </row>
    <row r="76" spans="2:48" ht="16" customHeight="1">
      <c r="B76" s="241"/>
      <c r="C76" s="242"/>
      <c r="D76" s="242"/>
      <c r="E76" s="242"/>
      <c r="F76" s="244"/>
      <c r="G76" s="245"/>
      <c r="H76" s="243"/>
      <c r="Q76" s="211"/>
      <c r="AE76" s="212"/>
      <c r="AG76" s="211"/>
      <c r="AV76" s="212"/>
    </row>
    <row r="77" spans="2:48" ht="16" customHeight="1">
      <c r="F77" s="222"/>
      <c r="G77" s="222"/>
      <c r="Q77" s="211"/>
      <c r="AE77" s="212"/>
      <c r="AG77" s="211"/>
      <c r="AV77" s="212"/>
    </row>
    <row r="78" spans="2:48" ht="16" customHeight="1">
      <c r="F78" s="216"/>
      <c r="G78" s="222"/>
      <c r="H78" s="216"/>
      <c r="Q78" s="211"/>
      <c r="AE78" s="212"/>
      <c r="AG78" s="211"/>
      <c r="AV78" s="212"/>
    </row>
    <row r="79" spans="2:48" ht="16" customHeight="1">
      <c r="F79" s="222"/>
      <c r="G79" s="222"/>
      <c r="H79" s="216"/>
      <c r="Q79" s="211"/>
      <c r="AE79" s="212"/>
      <c r="AG79" s="211"/>
      <c r="AV79" s="212"/>
    </row>
    <row r="80" spans="2:48" ht="16" customHeight="1">
      <c r="F80" s="222"/>
      <c r="G80" s="222"/>
      <c r="H80" s="216"/>
      <c r="Q80" s="211"/>
      <c r="AE80" s="212"/>
      <c r="AG80" s="211"/>
      <c r="AV80" s="212"/>
    </row>
    <row r="81" spans="6:48" ht="16" customHeight="1">
      <c r="F81" s="222"/>
      <c r="G81" s="222"/>
      <c r="H81" s="216"/>
      <c r="Q81" s="211"/>
      <c r="AE81" s="212"/>
      <c r="AG81" s="211"/>
      <c r="AV81" s="212"/>
    </row>
    <row r="82" spans="6:48" ht="16" customHeight="1">
      <c r="F82" s="222"/>
      <c r="G82" s="222"/>
      <c r="H82" s="216"/>
      <c r="Q82" s="211"/>
      <c r="AE82" s="212"/>
      <c r="AG82" s="211"/>
      <c r="AV82" s="212"/>
    </row>
    <row r="83" spans="6:48" ht="16" customHeight="1">
      <c r="F83" s="222"/>
      <c r="G83" s="222"/>
      <c r="H83" s="216"/>
      <c r="Q83" s="211"/>
      <c r="AE83" s="212"/>
      <c r="AG83" s="211"/>
      <c r="AV83" s="212"/>
    </row>
    <row r="84" spans="6:48" ht="16" customHeight="1">
      <c r="F84" s="222"/>
      <c r="G84" s="222"/>
      <c r="H84" s="216"/>
      <c r="Q84" s="211"/>
      <c r="AE84" s="212"/>
      <c r="AG84" s="211"/>
      <c r="AV84" s="212"/>
    </row>
    <row r="85" spans="6:48" ht="16" customHeight="1">
      <c r="F85" s="222"/>
      <c r="G85" s="222"/>
      <c r="H85" s="216"/>
      <c r="Q85" s="211"/>
      <c r="AE85" s="212"/>
      <c r="AG85" s="211"/>
      <c r="AV85" s="212"/>
    </row>
    <row r="86" spans="6:48" ht="16" customHeight="1">
      <c r="F86" s="222"/>
      <c r="G86" s="222"/>
      <c r="H86" s="216"/>
      <c r="Q86" s="211"/>
      <c r="AE86" s="212"/>
      <c r="AG86" s="211"/>
      <c r="AV86" s="212"/>
    </row>
    <row r="87" spans="6:48" ht="16" customHeight="1">
      <c r="F87" s="222"/>
      <c r="G87" s="222"/>
      <c r="H87" s="216"/>
      <c r="Q87" s="241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63"/>
      <c r="AE87" s="243"/>
      <c r="AG87" s="211"/>
      <c r="AV87" s="212"/>
    </row>
    <row r="88" spans="6:48" ht="16" customHeight="1">
      <c r="F88" s="222"/>
      <c r="G88" s="222"/>
      <c r="H88" s="216"/>
      <c r="AG88" s="211"/>
      <c r="AV88" s="212"/>
    </row>
    <row r="89" spans="6:48" ht="16" customHeight="1">
      <c r="F89" s="222"/>
      <c r="G89" s="216"/>
      <c r="H89" s="216"/>
      <c r="AG89" s="211"/>
      <c r="AV89" s="212"/>
    </row>
    <row r="90" spans="6:48" ht="16" customHeight="1">
      <c r="F90" s="222"/>
      <c r="G90" s="222"/>
      <c r="H90" s="216"/>
      <c r="AG90" s="211"/>
      <c r="AV90" s="212"/>
    </row>
    <row r="91" spans="6:48" ht="16" customHeight="1">
      <c r="F91" s="222"/>
      <c r="G91" s="216"/>
      <c r="H91" s="216"/>
      <c r="AG91" s="211"/>
      <c r="AV91" s="212"/>
    </row>
    <row r="92" spans="6:48" ht="16" customHeight="1">
      <c r="F92" s="222"/>
      <c r="G92" s="216"/>
      <c r="H92" s="216"/>
      <c r="AG92" s="211"/>
      <c r="AV92" s="212"/>
    </row>
    <row r="93" spans="6:48" ht="16" customHeight="1">
      <c r="F93" s="222"/>
      <c r="G93" s="216"/>
      <c r="H93" s="216"/>
      <c r="AG93" s="211"/>
      <c r="AV93" s="212"/>
    </row>
    <row r="94" spans="6:48" ht="16" customHeight="1">
      <c r="F94" s="216"/>
      <c r="G94" s="216"/>
      <c r="H94" s="216"/>
      <c r="AG94" s="211"/>
      <c r="AV94" s="212"/>
    </row>
    <row r="95" spans="6:48" ht="16" customHeight="1">
      <c r="F95" s="216"/>
      <c r="G95" s="216"/>
      <c r="H95" s="216"/>
      <c r="AG95" s="211"/>
      <c r="AV95" s="212"/>
    </row>
    <row r="96" spans="6:48" ht="16" customHeight="1">
      <c r="F96" s="222"/>
      <c r="G96" s="216"/>
      <c r="H96" s="216"/>
      <c r="AG96" s="211"/>
      <c r="AV96" s="212"/>
    </row>
    <row r="97" spans="6:48" ht="16" customHeight="1">
      <c r="F97" s="222"/>
      <c r="G97" s="216"/>
      <c r="H97" s="216"/>
      <c r="AG97" s="211"/>
      <c r="AV97" s="212"/>
    </row>
    <row r="98" spans="6:48" ht="16" customHeight="1">
      <c r="F98" s="222"/>
      <c r="G98" s="216"/>
      <c r="H98" s="216"/>
      <c r="AG98" s="211"/>
      <c r="AV98" s="212"/>
    </row>
    <row r="99" spans="6:48" ht="16" customHeight="1">
      <c r="F99" s="222"/>
      <c r="G99" s="222"/>
      <c r="H99" s="216"/>
      <c r="AG99" s="211"/>
      <c r="AV99" s="212"/>
    </row>
    <row r="100" spans="6:48" ht="16" customHeight="1">
      <c r="F100" s="222"/>
      <c r="G100" s="216"/>
      <c r="H100" s="216"/>
      <c r="AG100" s="241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3"/>
    </row>
    <row r="101" spans="6:48" ht="16" customHeight="1">
      <c r="F101" s="222"/>
      <c r="G101" s="216"/>
      <c r="H101" s="216"/>
    </row>
    <row r="102" spans="6:48" ht="16" customHeight="1">
      <c r="F102" s="222"/>
      <c r="G102" s="216"/>
      <c r="H102" s="216"/>
    </row>
    <row r="103" spans="6:48" ht="16" customHeight="1">
      <c r="F103" s="222"/>
      <c r="G103" s="216"/>
      <c r="H103" s="216"/>
    </row>
    <row r="104" spans="6:48" ht="16" customHeight="1">
      <c r="F104" s="222"/>
      <c r="G104" s="216"/>
      <c r="H104" s="216"/>
    </row>
    <row r="105" spans="6:48" ht="16" customHeight="1">
      <c r="F105" s="222"/>
      <c r="G105" s="222"/>
      <c r="H105" s="216"/>
    </row>
    <row r="106" spans="6:48" ht="16" customHeight="1">
      <c r="F106" s="222"/>
      <c r="G106" s="222"/>
      <c r="H106" s="216"/>
    </row>
    <row r="107" spans="6:48" ht="16" customHeight="1">
      <c r="F107" s="222"/>
      <c r="G107" s="222"/>
      <c r="H107" s="216"/>
    </row>
    <row r="108" spans="6:48" ht="16" customHeight="1">
      <c r="F108" s="222"/>
      <c r="G108" s="222"/>
      <c r="H108" s="216"/>
    </row>
    <row r="109" spans="6:48" ht="16" customHeight="1">
      <c r="F109" s="222"/>
      <c r="G109" s="222"/>
      <c r="H109" s="216"/>
    </row>
    <row r="110" spans="6:48" ht="16" customHeight="1">
      <c r="F110" s="222"/>
      <c r="G110" s="222"/>
      <c r="H110" s="216"/>
    </row>
    <row r="111" spans="6:48" ht="16" customHeight="1">
      <c r="F111" s="222"/>
      <c r="G111" s="222"/>
      <c r="H111" s="216"/>
    </row>
    <row r="112" spans="6:48" ht="16" customHeight="1">
      <c r="F112" s="222"/>
      <c r="G112" s="222"/>
      <c r="H112" s="216"/>
    </row>
    <row r="113" spans="6:8" ht="16" customHeight="1">
      <c r="F113" s="222"/>
      <c r="G113" s="222"/>
      <c r="H113" s="216"/>
    </row>
    <row r="114" spans="6:8" ht="16" customHeight="1">
      <c r="F114" s="222"/>
      <c r="G114" s="222"/>
      <c r="H114" s="216"/>
    </row>
    <row r="115" spans="6:8" ht="16" customHeight="1">
      <c r="F115" s="222"/>
      <c r="G115" s="222"/>
      <c r="H115" s="216"/>
    </row>
    <row r="116" spans="6:8" ht="16" customHeight="1">
      <c r="F116" s="222"/>
      <c r="G116" s="222"/>
      <c r="H116" s="216"/>
    </row>
    <row r="117" spans="6:8" ht="16" customHeight="1">
      <c r="F117" s="222"/>
      <c r="G117" s="216"/>
      <c r="H117" s="216"/>
    </row>
    <row r="118" spans="6:8" ht="16" customHeight="1">
      <c r="F118" s="222"/>
      <c r="G118" s="222"/>
      <c r="H118" s="216"/>
    </row>
    <row r="119" spans="6:8" ht="16" customHeight="1">
      <c r="F119" s="222"/>
      <c r="G119" s="216"/>
      <c r="H119" s="216"/>
    </row>
    <row r="120" spans="6:8" ht="16" customHeight="1">
      <c r="F120" s="222"/>
      <c r="G120" s="216"/>
      <c r="H120" s="216"/>
    </row>
    <row r="121" spans="6:8" ht="16" customHeight="1">
      <c r="F121" s="222"/>
      <c r="G121" s="216"/>
      <c r="H121" s="216"/>
    </row>
    <row r="122" spans="6:8" ht="16" customHeight="1">
      <c r="F122" s="222"/>
      <c r="G122" s="216"/>
      <c r="H122" s="216"/>
    </row>
    <row r="123" spans="6:8" ht="16" customHeight="1">
      <c r="F123" s="222"/>
      <c r="G123" s="216"/>
      <c r="H123" s="216"/>
    </row>
    <row r="124" spans="6:8" ht="16" customHeight="1">
      <c r="F124" s="222"/>
      <c r="G124" s="222"/>
      <c r="H124" s="216"/>
    </row>
    <row r="125" spans="6:8" ht="16" customHeight="1">
      <c r="F125" s="222"/>
      <c r="G125" s="222"/>
      <c r="H125" s="216"/>
    </row>
    <row r="126" spans="6:8" ht="16" customHeight="1">
      <c r="F126" s="222"/>
      <c r="G126" s="222"/>
      <c r="H126" s="216"/>
    </row>
    <row r="127" spans="6:8" ht="16" customHeight="1">
      <c r="F127" s="222"/>
      <c r="G127" s="222"/>
      <c r="H127" s="216"/>
    </row>
    <row r="128" spans="6:8" ht="16" customHeight="1">
      <c r="F128" s="216"/>
      <c r="G128" s="222"/>
      <c r="H128" s="216"/>
    </row>
    <row r="129" spans="6:8" ht="16" customHeight="1">
      <c r="F129" s="216"/>
      <c r="G129" s="216"/>
      <c r="H129" s="216"/>
    </row>
    <row r="130" spans="6:8" ht="16" customHeight="1">
      <c r="F130" s="216"/>
      <c r="G130" s="216"/>
      <c r="H130" s="216"/>
    </row>
    <row r="131" spans="6:8" ht="16" customHeight="1">
      <c r="F131" s="222"/>
      <c r="G131" s="216"/>
      <c r="H131" s="216"/>
    </row>
    <row r="132" spans="6:8" ht="16" customHeight="1">
      <c r="F132" s="222"/>
      <c r="G132" s="216"/>
      <c r="H132" s="216"/>
    </row>
    <row r="133" spans="6:8" ht="16" customHeight="1">
      <c r="F133" s="222"/>
      <c r="G133" s="222"/>
      <c r="H133" s="216"/>
    </row>
    <row r="134" spans="6:8" ht="16" customHeight="1">
      <c r="F134" s="222"/>
      <c r="G134" s="222"/>
      <c r="H134" s="216"/>
    </row>
    <row r="135" spans="6:8" ht="16" customHeight="1">
      <c r="F135" s="222"/>
      <c r="G135" s="216"/>
      <c r="H135" s="216"/>
    </row>
    <row r="136" spans="6:8" ht="16" customHeight="1">
      <c r="F136" s="222"/>
      <c r="G136" s="216"/>
      <c r="H136" s="216"/>
    </row>
    <row r="137" spans="6:8" ht="16" customHeight="1">
      <c r="F137" s="222"/>
      <c r="G137" s="216"/>
      <c r="H137" s="216"/>
    </row>
    <row r="138" spans="6:8" ht="16" customHeight="1">
      <c r="F138" s="222"/>
      <c r="G138" s="216"/>
      <c r="H138" s="216"/>
    </row>
    <row r="139" spans="6:8" ht="16" customHeight="1">
      <c r="F139" s="222"/>
      <c r="G139" s="222"/>
      <c r="H139" s="216"/>
    </row>
    <row r="140" spans="6:8" ht="16" customHeight="1">
      <c r="F140" s="222"/>
      <c r="G140" s="222"/>
      <c r="H140" s="216"/>
    </row>
    <row r="141" spans="6:8" ht="16" customHeight="1">
      <c r="F141" s="222"/>
      <c r="G141" s="222"/>
      <c r="H141" s="216"/>
    </row>
    <row r="142" spans="6:8" ht="16" customHeight="1">
      <c r="F142" s="222"/>
      <c r="G142" s="222"/>
      <c r="H142" s="216"/>
    </row>
    <row r="143" spans="6:8" ht="16" customHeight="1">
      <c r="F143" s="222"/>
      <c r="G143" s="222"/>
      <c r="H143" s="216"/>
    </row>
    <row r="144" spans="6:8" ht="16" customHeight="1">
      <c r="F144" s="222"/>
      <c r="G144" s="222"/>
      <c r="H144" s="216"/>
    </row>
    <row r="145" spans="6:8" ht="16" customHeight="1">
      <c r="F145" s="222"/>
      <c r="G145" s="222"/>
      <c r="H145" s="216"/>
    </row>
    <row r="146" spans="6:8" ht="16" customHeight="1">
      <c r="F146" s="222"/>
      <c r="G146" s="222"/>
      <c r="H146" s="216"/>
    </row>
    <row r="147" spans="6:8" ht="16" customHeight="1">
      <c r="F147" s="222"/>
      <c r="G147" s="222"/>
      <c r="H147" s="216"/>
    </row>
    <row r="148" spans="6:8" ht="16" customHeight="1">
      <c r="F148" s="222"/>
      <c r="G148" s="222"/>
      <c r="H148" s="216"/>
    </row>
    <row r="149" spans="6:8" ht="16" customHeight="1">
      <c r="F149" s="222"/>
      <c r="G149" s="222"/>
      <c r="H149" s="216"/>
    </row>
    <row r="150" spans="6:8" ht="16" customHeight="1">
      <c r="F150" s="222"/>
      <c r="G150" s="222"/>
      <c r="H150" s="216"/>
    </row>
    <row r="151" spans="6:8" ht="16" customHeight="1">
      <c r="F151" s="216"/>
      <c r="G151" s="222"/>
      <c r="H151" s="216"/>
    </row>
    <row r="152" spans="6:8" ht="16" customHeight="1">
      <c r="F152" s="222"/>
      <c r="G152" s="222"/>
      <c r="H152" s="216"/>
    </row>
    <row r="153" spans="6:8" ht="16" customHeight="1">
      <c r="F153" s="222"/>
      <c r="G153" s="222"/>
      <c r="H153" s="216"/>
    </row>
    <row r="154" spans="6:8" ht="16" customHeight="1">
      <c r="F154" s="222"/>
      <c r="G154" s="222"/>
      <c r="H154" s="216"/>
    </row>
    <row r="155" spans="6:8" ht="16" customHeight="1">
      <c r="F155" s="222"/>
      <c r="G155" s="222"/>
      <c r="H155" s="216"/>
    </row>
    <row r="156" spans="6:8" ht="16" customHeight="1">
      <c r="F156" s="222"/>
      <c r="G156" s="216"/>
      <c r="H156" s="216"/>
    </row>
    <row r="157" spans="6:8" ht="16" customHeight="1">
      <c r="F157" s="222"/>
      <c r="G157" s="222"/>
      <c r="H157" s="216"/>
    </row>
    <row r="158" spans="6:8" ht="16" customHeight="1">
      <c r="F158" s="222"/>
      <c r="G158" s="222"/>
      <c r="H158" s="216"/>
    </row>
    <row r="159" spans="6:8" ht="16" customHeight="1">
      <c r="F159" s="222"/>
      <c r="G159" s="222"/>
      <c r="H159" s="216"/>
    </row>
    <row r="160" spans="6:8" ht="16" customHeight="1">
      <c r="F160" s="222"/>
      <c r="G160" s="222"/>
      <c r="H160" s="216"/>
    </row>
    <row r="161" spans="6:8" ht="16" customHeight="1">
      <c r="F161" s="222"/>
      <c r="G161" s="222"/>
      <c r="H161" s="216"/>
    </row>
    <row r="162" spans="6:8" ht="16" customHeight="1">
      <c r="F162" s="222"/>
      <c r="G162" s="222"/>
      <c r="H162" s="216"/>
    </row>
    <row r="163" spans="6:8" ht="16" customHeight="1">
      <c r="F163" s="222"/>
      <c r="G163" s="216"/>
      <c r="H163" s="216"/>
    </row>
    <row r="164" spans="6:8" ht="16" customHeight="1">
      <c r="F164" s="222"/>
      <c r="G164" s="216"/>
      <c r="H164" s="216"/>
    </row>
    <row r="165" spans="6:8" ht="16" customHeight="1">
      <c r="F165" s="222"/>
      <c r="G165" s="216"/>
      <c r="H165" s="216"/>
    </row>
    <row r="166" spans="6:8" ht="16" customHeight="1">
      <c r="F166" s="222"/>
      <c r="G166" s="222"/>
      <c r="H166" s="216"/>
    </row>
    <row r="167" spans="6:8" ht="16" customHeight="1">
      <c r="F167" s="222"/>
      <c r="G167" s="222"/>
      <c r="H167" s="216"/>
    </row>
    <row r="168" spans="6:8" ht="16" customHeight="1">
      <c r="F168" s="222"/>
      <c r="G168" s="216"/>
      <c r="H168" s="216"/>
    </row>
    <row r="169" spans="6:8" ht="16" customHeight="1">
      <c r="F169" s="222"/>
      <c r="G169" s="222"/>
      <c r="H169" s="216"/>
    </row>
    <row r="170" spans="6:8" ht="16" customHeight="1">
      <c r="F170" s="216"/>
      <c r="G170" s="216"/>
      <c r="H170" s="216"/>
    </row>
    <row r="171" spans="6:8" ht="16" customHeight="1">
      <c r="F171" s="222"/>
      <c r="G171" s="222"/>
      <c r="H171" s="216"/>
    </row>
    <row r="172" spans="6:8" ht="16" customHeight="1">
      <c r="F172" s="222"/>
      <c r="G172" s="222"/>
      <c r="H172" s="216"/>
    </row>
    <row r="173" spans="6:8" ht="16" customHeight="1">
      <c r="F173" s="222"/>
      <c r="G173" s="222"/>
      <c r="H173" s="216"/>
    </row>
    <row r="174" spans="6:8" ht="16" customHeight="1">
      <c r="F174" s="222"/>
      <c r="G174" s="222"/>
      <c r="H174" s="216"/>
    </row>
    <row r="175" spans="6:8" ht="16" customHeight="1">
      <c r="F175" s="222"/>
      <c r="G175" s="222"/>
      <c r="H175" s="216"/>
    </row>
    <row r="176" spans="6:8" ht="16" customHeight="1">
      <c r="F176" s="222"/>
      <c r="G176" s="222"/>
      <c r="H176" s="216"/>
    </row>
    <row r="177" spans="6:8" ht="16" customHeight="1">
      <c r="F177" s="222"/>
      <c r="G177" s="222"/>
      <c r="H177" s="216"/>
    </row>
    <row r="178" spans="6:8" ht="16" customHeight="1">
      <c r="F178" s="222"/>
      <c r="G178" s="222"/>
      <c r="H178" s="216"/>
    </row>
    <row r="179" spans="6:8" ht="16" customHeight="1">
      <c r="F179" s="222"/>
      <c r="G179" s="222"/>
      <c r="H179" s="216"/>
    </row>
    <row r="180" spans="6:8" ht="16" customHeight="1">
      <c r="F180" s="222"/>
      <c r="G180" s="222"/>
      <c r="H180" s="216"/>
    </row>
    <row r="181" spans="6:8" ht="16" customHeight="1">
      <c r="F181" s="222"/>
      <c r="G181" s="222"/>
      <c r="H181" s="216"/>
    </row>
    <row r="182" spans="6:8" ht="16" customHeight="1">
      <c r="F182" s="222"/>
      <c r="G182" s="222"/>
      <c r="H182" s="216"/>
    </row>
    <row r="183" spans="6:8" ht="16" customHeight="1">
      <c r="F183" s="222"/>
      <c r="G183" s="222"/>
      <c r="H183" s="216"/>
    </row>
    <row r="184" spans="6:8" ht="16" customHeight="1">
      <c r="F184" s="222"/>
      <c r="G184" s="222"/>
      <c r="H184" s="216"/>
    </row>
    <row r="185" spans="6:8" ht="16" customHeight="1">
      <c r="F185" s="222"/>
      <c r="G185" s="222"/>
      <c r="H185" s="216"/>
    </row>
    <row r="186" spans="6:8" ht="16" customHeight="1">
      <c r="F186" s="222"/>
      <c r="G186" s="222"/>
      <c r="H186" s="216"/>
    </row>
    <row r="187" spans="6:8" ht="16" customHeight="1">
      <c r="F187" s="222"/>
      <c r="G187" s="222"/>
      <c r="H187" s="216"/>
    </row>
    <row r="188" spans="6:8" ht="16" customHeight="1">
      <c r="F188" s="222"/>
      <c r="G188" s="222"/>
      <c r="H188" s="216"/>
    </row>
    <row r="189" spans="6:8" ht="16" customHeight="1">
      <c r="F189" s="222"/>
      <c r="G189" s="222"/>
      <c r="H189" s="216"/>
    </row>
    <row r="190" spans="6:8" ht="16" customHeight="1">
      <c r="F190" s="222"/>
      <c r="G190" s="222"/>
      <c r="H190" s="216"/>
    </row>
    <row r="191" spans="6:8" ht="16" customHeight="1">
      <c r="F191" s="222"/>
      <c r="G191" s="216"/>
      <c r="H191" s="216"/>
    </row>
    <row r="192" spans="6:8" ht="16" customHeight="1">
      <c r="F192" s="222"/>
      <c r="G192" s="222"/>
      <c r="H192" s="216"/>
    </row>
    <row r="193" spans="6:8" ht="16" customHeight="1">
      <c r="F193" s="222"/>
      <c r="G193" s="216"/>
      <c r="H193" s="216"/>
    </row>
    <row r="194" spans="6:8" ht="16" customHeight="1">
      <c r="F194" s="222"/>
      <c r="G194" s="222"/>
      <c r="H194" s="216"/>
    </row>
    <row r="195" spans="6:8" ht="16" customHeight="1">
      <c r="F195" s="222"/>
      <c r="G195" s="222"/>
      <c r="H195" s="216"/>
    </row>
    <row r="196" spans="6:8" ht="16" customHeight="1">
      <c r="F196" s="222"/>
      <c r="G196" s="222"/>
      <c r="H196" s="216"/>
    </row>
    <row r="197" spans="6:8" ht="16" customHeight="1">
      <c r="F197" s="222"/>
      <c r="G197" s="222"/>
      <c r="H197" s="216"/>
    </row>
    <row r="198" spans="6:8" ht="16" customHeight="1">
      <c r="F198" s="216"/>
      <c r="G198" s="222"/>
      <c r="H198" s="216"/>
    </row>
    <row r="199" spans="6:8" ht="16" customHeight="1">
      <c r="F199" s="216"/>
      <c r="G199" s="222"/>
      <c r="H199" s="216"/>
    </row>
    <row r="200" spans="6:8" ht="16" customHeight="1">
      <c r="F200" s="216"/>
      <c r="G200" s="222"/>
      <c r="H200" s="216"/>
    </row>
    <row r="201" spans="6:8" ht="16" customHeight="1">
      <c r="F201" s="222"/>
      <c r="G201" s="222"/>
      <c r="H201" s="216"/>
    </row>
    <row r="202" spans="6:8" ht="16" customHeight="1">
      <c r="F202" s="216"/>
      <c r="G202" s="222"/>
      <c r="H202" s="216"/>
    </row>
    <row r="203" spans="6:8" ht="16" customHeight="1">
      <c r="F203" s="222"/>
      <c r="G203" s="222"/>
      <c r="H203" s="216"/>
    </row>
    <row r="204" spans="6:8" ht="16" customHeight="1">
      <c r="F204" s="222"/>
      <c r="G204" s="222"/>
      <c r="H204" s="216"/>
    </row>
    <row r="205" spans="6:8" ht="16" customHeight="1">
      <c r="F205" s="222"/>
      <c r="G205" s="222"/>
      <c r="H205" s="216"/>
    </row>
    <row r="206" spans="6:8" ht="16" customHeight="1">
      <c r="F206" s="222"/>
      <c r="G206" s="222"/>
      <c r="H206" s="216"/>
    </row>
    <row r="207" spans="6:8" ht="16" customHeight="1">
      <c r="F207" s="222"/>
      <c r="G207" s="222"/>
      <c r="H207" s="216"/>
    </row>
    <row r="208" spans="6:8" ht="16" customHeight="1">
      <c r="F208" s="222"/>
      <c r="G208" s="222"/>
      <c r="H208" s="216"/>
    </row>
    <row r="209" spans="6:8" ht="16" customHeight="1">
      <c r="F209" s="222"/>
      <c r="G209" s="222"/>
      <c r="H209" s="216"/>
    </row>
    <row r="210" spans="6:8" ht="16" customHeight="1">
      <c r="F210" s="222"/>
      <c r="G210" s="216"/>
      <c r="H210" s="216"/>
    </row>
    <row r="211" spans="6:8" ht="16" customHeight="1">
      <c r="F211" s="222"/>
      <c r="G211" s="216"/>
      <c r="H211" s="216"/>
    </row>
    <row r="212" spans="6:8" ht="16" customHeight="1">
      <c r="F212" s="222"/>
      <c r="G212" s="216"/>
      <c r="H212" s="216"/>
    </row>
    <row r="213" spans="6:8" ht="16" customHeight="1">
      <c r="F213" s="222"/>
      <c r="G213" s="216"/>
      <c r="H213" s="216"/>
    </row>
    <row r="214" spans="6:8" ht="16" customHeight="1">
      <c r="F214" s="222"/>
      <c r="G214" s="222"/>
      <c r="H214" s="216"/>
    </row>
    <row r="215" spans="6:8" ht="16" customHeight="1">
      <c r="F215" s="216"/>
      <c r="G215" s="222"/>
      <c r="H215" s="216"/>
    </row>
    <row r="216" spans="6:8" ht="16" customHeight="1">
      <c r="F216" s="222"/>
      <c r="G216" s="222"/>
      <c r="H216" s="216"/>
    </row>
    <row r="217" spans="6:8" ht="16" customHeight="1">
      <c r="F217" s="222"/>
      <c r="G217" s="222"/>
      <c r="H217" s="216"/>
    </row>
    <row r="218" spans="6:8" ht="16" customHeight="1">
      <c r="F218" s="222"/>
      <c r="G218" s="222"/>
      <c r="H218" s="216"/>
    </row>
    <row r="219" spans="6:8" ht="16" customHeight="1">
      <c r="F219" s="222"/>
      <c r="G219" s="222"/>
      <c r="H219" s="216"/>
    </row>
    <row r="220" spans="6:8" ht="16" customHeight="1">
      <c r="F220" s="222"/>
      <c r="G220" s="222"/>
      <c r="H220" s="216"/>
    </row>
    <row r="221" spans="6:8" ht="16" customHeight="1">
      <c r="F221" s="222"/>
      <c r="G221" s="222"/>
      <c r="H221" s="216"/>
    </row>
    <row r="222" spans="6:8" ht="16" customHeight="1">
      <c r="F222" s="222"/>
      <c r="G222" s="222"/>
      <c r="H222" s="216"/>
    </row>
    <row r="223" spans="6:8" ht="16" customHeight="1">
      <c r="F223" s="222"/>
      <c r="G223" s="222"/>
      <c r="H223" s="216"/>
    </row>
    <row r="224" spans="6:8" ht="16" customHeight="1">
      <c r="F224" s="222"/>
      <c r="G224" s="222"/>
      <c r="H224" s="216"/>
    </row>
    <row r="225" spans="6:8" ht="16" customHeight="1">
      <c r="F225" s="222"/>
      <c r="G225" s="222"/>
      <c r="H225" s="216"/>
    </row>
    <row r="226" spans="6:8" ht="16" customHeight="1">
      <c r="F226" s="222"/>
      <c r="G226" s="222"/>
      <c r="H226" s="216"/>
    </row>
    <row r="227" spans="6:8" ht="16" customHeight="1">
      <c r="F227" s="222"/>
      <c r="G227" s="222"/>
      <c r="H227" s="216"/>
    </row>
    <row r="228" spans="6:8" ht="16" customHeight="1">
      <c r="F228" s="222"/>
      <c r="G228" s="222"/>
      <c r="H228" s="216"/>
    </row>
    <row r="229" spans="6:8" ht="16" customHeight="1">
      <c r="F229" s="222"/>
      <c r="G229" s="222"/>
      <c r="H229" s="216"/>
    </row>
    <row r="230" spans="6:8" ht="16" customHeight="1">
      <c r="F230" s="222"/>
      <c r="G230" s="222"/>
      <c r="H230" s="216"/>
    </row>
    <row r="231" spans="6:8" ht="16" customHeight="1">
      <c r="F231" s="222"/>
      <c r="G231" s="222"/>
      <c r="H231" s="216"/>
    </row>
    <row r="232" spans="6:8" ht="16" customHeight="1">
      <c r="F232" s="222"/>
      <c r="G232" s="222"/>
      <c r="H232" s="216"/>
    </row>
    <row r="233" spans="6:8" ht="16" customHeight="1">
      <c r="F233" s="222"/>
      <c r="G233" s="222"/>
      <c r="H233" s="216"/>
    </row>
    <row r="234" spans="6:8" ht="16" customHeight="1">
      <c r="F234" s="216"/>
      <c r="G234" s="222"/>
      <c r="H234" s="216"/>
    </row>
    <row r="235" spans="6:8" ht="16" customHeight="1">
      <c r="F235" s="216"/>
      <c r="G235" s="222"/>
      <c r="H235" s="216"/>
    </row>
    <row r="236" spans="6:8" ht="16" customHeight="1">
      <c r="F236" s="222"/>
      <c r="G236" s="222"/>
      <c r="H236" s="216"/>
    </row>
    <row r="237" spans="6:8" ht="16" customHeight="1">
      <c r="F237" s="216"/>
      <c r="G237" s="216"/>
      <c r="H237" s="216"/>
    </row>
    <row r="238" spans="6:8" ht="16" customHeight="1">
      <c r="F238" s="222"/>
      <c r="G238" s="222"/>
      <c r="H238" s="216"/>
    </row>
    <row r="239" spans="6:8" ht="16" customHeight="1">
      <c r="F239" s="222"/>
      <c r="G239" s="222"/>
      <c r="H239" s="216"/>
    </row>
    <row r="240" spans="6:8" ht="16" customHeight="1">
      <c r="F240" s="216"/>
      <c r="G240" s="222"/>
      <c r="H240" s="216"/>
    </row>
    <row r="241" spans="6:8" ht="16" customHeight="1">
      <c r="F241" s="222"/>
      <c r="G241" s="222"/>
      <c r="H241" s="216"/>
    </row>
    <row r="242" spans="6:8" ht="16" customHeight="1">
      <c r="F242" s="222"/>
      <c r="G242" s="222"/>
      <c r="H242" s="216"/>
    </row>
    <row r="243" spans="6:8" ht="16" customHeight="1">
      <c r="F243" s="222"/>
      <c r="G243" s="216"/>
      <c r="H243" s="216"/>
    </row>
    <row r="244" spans="6:8" ht="16" customHeight="1">
      <c r="F244" s="216"/>
      <c r="G244" s="222"/>
      <c r="H244" s="216"/>
    </row>
    <row r="245" spans="6:8" ht="16" customHeight="1">
      <c r="F245" s="216"/>
      <c r="G245" s="222"/>
      <c r="H245" s="216"/>
    </row>
    <row r="246" spans="6:8" ht="16" customHeight="1">
      <c r="F246" s="222"/>
      <c r="G246" s="222"/>
      <c r="H246" s="216"/>
    </row>
    <row r="247" spans="6:8" ht="16" customHeight="1">
      <c r="F247" s="222"/>
      <c r="G247" s="222"/>
      <c r="H247" s="216"/>
    </row>
    <row r="248" spans="6:8" ht="16" customHeight="1">
      <c r="F248" s="222"/>
      <c r="G248" s="222"/>
      <c r="H248" s="216"/>
    </row>
    <row r="249" spans="6:8" ht="16" customHeight="1">
      <c r="F249" s="222"/>
      <c r="G249" s="216"/>
      <c r="H249" s="216"/>
    </row>
    <row r="250" spans="6:8" ht="16" customHeight="1">
      <c r="F250" s="222"/>
      <c r="G250" s="222"/>
      <c r="H250" s="216"/>
    </row>
    <row r="251" spans="6:8" ht="16" customHeight="1">
      <c r="F251" s="222"/>
      <c r="G251" s="222"/>
      <c r="H251" s="216"/>
    </row>
    <row r="252" spans="6:8" ht="16" customHeight="1">
      <c r="F252" s="222"/>
      <c r="G252" s="222"/>
      <c r="H252" s="216"/>
    </row>
    <row r="253" spans="6:8" ht="16" customHeight="1">
      <c r="F253" s="222"/>
      <c r="G253" s="222"/>
      <c r="H253" s="216"/>
    </row>
    <row r="254" spans="6:8" ht="16" customHeight="1">
      <c r="F254" s="222"/>
      <c r="G254" s="222"/>
      <c r="H254" s="216"/>
    </row>
    <row r="255" spans="6:8" ht="16" customHeight="1">
      <c r="F255" s="222"/>
      <c r="G255" s="222"/>
      <c r="H255" s="216"/>
    </row>
    <row r="256" spans="6:8" ht="16" customHeight="1">
      <c r="F256" s="222"/>
      <c r="G256" s="222"/>
      <c r="H256" s="216"/>
    </row>
    <row r="257" spans="6:8" ht="16" customHeight="1">
      <c r="F257" s="222"/>
      <c r="G257" s="222"/>
      <c r="H257" s="216"/>
    </row>
    <row r="258" spans="6:8" ht="16" customHeight="1">
      <c r="F258" s="222"/>
      <c r="G258" s="222"/>
      <c r="H258" s="216"/>
    </row>
    <row r="259" spans="6:8" ht="16" customHeight="1">
      <c r="F259" s="222"/>
      <c r="G259" s="216"/>
      <c r="H259" s="216"/>
    </row>
    <row r="260" spans="6:8" ht="16" customHeight="1">
      <c r="F260" s="222"/>
      <c r="G260" s="222"/>
      <c r="H260" s="216"/>
    </row>
    <row r="261" spans="6:8" ht="16" customHeight="1">
      <c r="F261" s="222"/>
      <c r="G261" s="222"/>
      <c r="H261" s="216"/>
    </row>
    <row r="262" spans="6:8" ht="16" customHeight="1">
      <c r="F262" s="222"/>
      <c r="G262" s="216"/>
      <c r="H262" s="216"/>
    </row>
    <row r="263" spans="6:8" ht="16" customHeight="1">
      <c r="F263" s="222"/>
      <c r="G263" s="216"/>
      <c r="H263" s="216"/>
    </row>
    <row r="264" spans="6:8" ht="16" customHeight="1">
      <c r="F264" s="222"/>
      <c r="G264" s="222"/>
      <c r="H264" s="216"/>
    </row>
    <row r="265" spans="6:8" ht="16" customHeight="1">
      <c r="F265" s="222"/>
      <c r="G265" s="216"/>
      <c r="H265" s="216"/>
    </row>
    <row r="266" spans="6:8" ht="16" customHeight="1">
      <c r="F266" s="216"/>
      <c r="G266" s="216"/>
      <c r="H266" s="216"/>
    </row>
    <row r="267" spans="6:8" ht="16" customHeight="1">
      <c r="F267" s="216"/>
      <c r="G267" s="222"/>
      <c r="H267" s="216"/>
    </row>
    <row r="268" spans="6:8" ht="16" customHeight="1">
      <c r="F268" s="246"/>
      <c r="G268" s="222"/>
      <c r="H268" s="216"/>
    </row>
    <row r="269" spans="6:8" ht="16" customHeight="1">
      <c r="F269" s="246"/>
      <c r="G269" s="222"/>
      <c r="H269" s="216"/>
    </row>
    <row r="270" spans="6:8" ht="16" customHeight="1">
      <c r="F270" s="246"/>
      <c r="G270" s="222"/>
      <c r="H270" s="216"/>
    </row>
    <row r="271" spans="6:8" ht="16" customHeight="1">
      <c r="F271" s="246"/>
      <c r="G271" s="216"/>
      <c r="H271" s="216"/>
    </row>
    <row r="272" spans="6:8" ht="16" customHeight="1">
      <c r="F272" s="246"/>
      <c r="G272" s="216"/>
      <c r="H272" s="216"/>
    </row>
    <row r="273" spans="6:8" ht="16" customHeight="1">
      <c r="F273" s="246"/>
      <c r="G273" s="222"/>
      <c r="H273" s="216"/>
    </row>
    <row r="274" spans="6:8" ht="16" customHeight="1">
      <c r="F274" s="247"/>
      <c r="G274" s="222"/>
      <c r="H274" s="216"/>
    </row>
    <row r="275" spans="6:8" ht="16" customHeight="1">
      <c r="F275" s="247"/>
      <c r="G275" s="222"/>
      <c r="H275" s="216"/>
    </row>
    <row r="276" spans="6:8" ht="16" customHeight="1">
      <c r="F276" s="246"/>
      <c r="G276" s="222"/>
      <c r="H276" s="216"/>
    </row>
    <row r="277" spans="6:8" ht="16" customHeight="1">
      <c r="F277" s="246"/>
      <c r="G277" s="222"/>
      <c r="H277" s="216"/>
    </row>
    <row r="278" spans="6:8" ht="16" customHeight="1">
      <c r="F278" s="222"/>
      <c r="G278" s="222"/>
      <c r="H278" s="216"/>
    </row>
    <row r="279" spans="6:8" ht="16" customHeight="1">
      <c r="F279" s="222"/>
      <c r="G279" s="222"/>
      <c r="H279" s="216"/>
    </row>
    <row r="280" spans="6:8" ht="16" customHeight="1">
      <c r="F280" s="222"/>
      <c r="G280" s="216"/>
      <c r="H280" s="216"/>
    </row>
    <row r="281" spans="6:8" ht="16" customHeight="1">
      <c r="F281" s="222"/>
      <c r="G281" s="222"/>
      <c r="H281" s="216"/>
    </row>
    <row r="282" spans="6:8" ht="16" customHeight="1">
      <c r="F282" s="222"/>
      <c r="G282" s="222"/>
      <c r="H282" s="216"/>
    </row>
    <row r="283" spans="6:8" ht="16" customHeight="1">
      <c r="F283" s="222"/>
      <c r="G283" s="222"/>
      <c r="H283" s="216"/>
    </row>
    <row r="284" spans="6:8" ht="16" customHeight="1">
      <c r="F284" s="222"/>
      <c r="G284" s="216"/>
      <c r="H284" s="216"/>
    </row>
    <row r="285" spans="6:8" ht="16" customHeight="1">
      <c r="F285" s="222"/>
      <c r="G285" s="216"/>
      <c r="H285" s="216"/>
    </row>
    <row r="286" spans="6:8" ht="16" customHeight="1">
      <c r="F286" s="222"/>
      <c r="G286" s="216"/>
      <c r="H286" s="216"/>
    </row>
    <row r="287" spans="6:8" ht="16" customHeight="1">
      <c r="F287" s="222"/>
      <c r="G287" s="216"/>
      <c r="H287" s="216"/>
    </row>
    <row r="288" spans="6:8" ht="16" customHeight="1">
      <c r="F288" s="222"/>
      <c r="G288" s="222"/>
      <c r="H288" s="216"/>
    </row>
    <row r="289" spans="6:8" ht="16" customHeight="1">
      <c r="F289" s="216"/>
      <c r="G289" s="222"/>
      <c r="H289" s="216"/>
    </row>
    <row r="290" spans="6:8" ht="16" customHeight="1">
      <c r="F290" s="216"/>
      <c r="G290" s="222"/>
      <c r="H290" s="216"/>
    </row>
    <row r="291" spans="6:8" ht="16" customHeight="1">
      <c r="F291" s="216"/>
      <c r="G291" s="222"/>
      <c r="H291" s="216"/>
    </row>
    <row r="292" spans="6:8" ht="16" customHeight="1">
      <c r="F292" s="216"/>
      <c r="G292" s="222"/>
      <c r="H292" s="216"/>
    </row>
    <row r="293" spans="6:8" ht="16" customHeight="1">
      <c r="F293" s="216"/>
      <c r="G293" s="222"/>
      <c r="H293" s="216"/>
    </row>
    <row r="294" spans="6:8" ht="16" customHeight="1">
      <c r="F294" s="222"/>
      <c r="G294" s="222"/>
      <c r="H294" s="216"/>
    </row>
    <row r="295" spans="6:8" ht="16" customHeight="1">
      <c r="F295" s="222"/>
      <c r="G295" s="222"/>
      <c r="H295" s="216"/>
    </row>
    <row r="296" spans="6:8" ht="16" customHeight="1">
      <c r="F296" s="222"/>
      <c r="G296" s="222"/>
      <c r="H296" s="216"/>
    </row>
    <row r="297" spans="6:8" ht="16" customHeight="1">
      <c r="F297" s="222"/>
      <c r="G297" s="216"/>
      <c r="H297" s="216"/>
    </row>
    <row r="298" spans="6:8" ht="16" customHeight="1">
      <c r="F298" s="216"/>
      <c r="G298" s="216"/>
      <c r="H298" s="216"/>
    </row>
    <row r="299" spans="6:8" ht="16" customHeight="1">
      <c r="F299" s="216"/>
      <c r="G299" s="216"/>
      <c r="H299" s="216"/>
    </row>
    <row r="300" spans="6:8" ht="16" customHeight="1">
      <c r="F300" s="216"/>
      <c r="G300" s="216"/>
      <c r="H300" s="216"/>
    </row>
    <row r="301" spans="6:8" ht="16" customHeight="1">
      <c r="F301" s="216"/>
      <c r="G301" s="222"/>
      <c r="H301" s="216"/>
    </row>
    <row r="302" spans="6:8" ht="16" customHeight="1">
      <c r="F302" s="216"/>
      <c r="G302" s="222"/>
      <c r="H302" s="216"/>
    </row>
    <row r="303" spans="6:8" ht="16" customHeight="1">
      <c r="F303" s="216"/>
      <c r="G303" s="222"/>
      <c r="H303" s="216"/>
    </row>
    <row r="304" spans="6:8" ht="16" customHeight="1">
      <c r="F304" s="222"/>
      <c r="G304" s="222"/>
      <c r="H304" s="216"/>
    </row>
    <row r="305" spans="6:8" ht="16" customHeight="1">
      <c r="F305" s="222"/>
      <c r="G305" s="222"/>
      <c r="H305" s="216"/>
    </row>
    <row r="306" spans="6:8" ht="16" customHeight="1">
      <c r="F306" s="222"/>
      <c r="G306" s="222"/>
      <c r="H306" s="216"/>
    </row>
    <row r="307" spans="6:8" ht="16" customHeight="1">
      <c r="F307" s="222"/>
      <c r="G307" s="222"/>
      <c r="H307" s="216"/>
    </row>
    <row r="308" spans="6:8" ht="16" customHeight="1">
      <c r="F308" s="216"/>
      <c r="G308" s="216"/>
      <c r="H308" s="216"/>
    </row>
    <row r="309" spans="6:8" ht="16" customHeight="1">
      <c r="F309" s="216"/>
      <c r="G309" s="222"/>
      <c r="H309" s="216"/>
    </row>
    <row r="310" spans="6:8" ht="16" customHeight="1">
      <c r="F310" s="222"/>
      <c r="G310" s="222"/>
      <c r="H310" s="216"/>
    </row>
    <row r="311" spans="6:8" ht="16" customHeight="1">
      <c r="F311" s="222"/>
      <c r="G311" s="222"/>
      <c r="H311" s="216"/>
    </row>
    <row r="312" spans="6:8" ht="16" customHeight="1">
      <c r="F312" s="222"/>
      <c r="G312" s="222"/>
      <c r="H312" s="216"/>
    </row>
    <row r="313" spans="6:8" ht="16" customHeight="1">
      <c r="F313" s="222"/>
      <c r="G313" s="222"/>
      <c r="H313" s="216"/>
    </row>
    <row r="314" spans="6:8" ht="16" customHeight="1">
      <c r="F314" s="222"/>
      <c r="G314" s="222"/>
      <c r="H314" s="216"/>
    </row>
    <row r="315" spans="6:8" ht="16" customHeight="1">
      <c r="F315" s="222"/>
      <c r="G315" s="222"/>
      <c r="H315" s="216"/>
    </row>
    <row r="316" spans="6:8" ht="16" customHeight="1">
      <c r="F316" s="222"/>
      <c r="G316" s="222"/>
      <c r="H316" s="216"/>
    </row>
    <row r="317" spans="6:8" ht="16" customHeight="1">
      <c r="F317" s="222"/>
      <c r="G317" s="222"/>
      <c r="H317" s="216"/>
    </row>
    <row r="318" spans="6:8" ht="16" customHeight="1">
      <c r="F318" s="222"/>
      <c r="G318" s="222"/>
      <c r="H318" s="216"/>
    </row>
    <row r="319" spans="6:8" ht="16" customHeight="1">
      <c r="F319" s="216"/>
      <c r="G319" s="222"/>
      <c r="H319" s="216"/>
    </row>
    <row r="320" spans="6:8" ht="16" customHeight="1">
      <c r="F320" s="216"/>
      <c r="G320" s="222"/>
      <c r="H320" s="216"/>
    </row>
    <row r="321" spans="6:8" ht="16" customHeight="1">
      <c r="F321" s="216"/>
      <c r="G321" s="222"/>
      <c r="H321" s="216"/>
    </row>
    <row r="322" spans="6:8" ht="16" customHeight="1">
      <c r="F322" s="222"/>
      <c r="G322" s="222"/>
      <c r="H322" s="216"/>
    </row>
    <row r="323" spans="6:8" ht="16" customHeight="1">
      <c r="F323" s="222"/>
      <c r="G323" s="222"/>
      <c r="H323" s="216"/>
    </row>
    <row r="324" spans="6:8" ht="16" customHeight="1">
      <c r="F324" s="216"/>
      <c r="G324" s="222"/>
      <c r="H324" s="216"/>
    </row>
    <row r="325" spans="6:8" ht="16" customHeight="1">
      <c r="F325" s="222"/>
      <c r="G325" s="222"/>
      <c r="H325" s="216"/>
    </row>
    <row r="326" spans="6:8" ht="16" customHeight="1">
      <c r="F326" s="222"/>
      <c r="G326" s="222"/>
      <c r="H326" s="216"/>
    </row>
    <row r="327" spans="6:8" ht="16" customHeight="1">
      <c r="F327" s="222"/>
      <c r="G327" s="222"/>
      <c r="H327" s="216"/>
    </row>
    <row r="328" spans="6:8" ht="16" customHeight="1">
      <c r="F328" s="222"/>
      <c r="G328" s="222"/>
      <c r="H328" s="216"/>
    </row>
    <row r="329" spans="6:8" ht="16" customHeight="1">
      <c r="F329" s="222"/>
      <c r="G329" s="222"/>
      <c r="H329" s="216"/>
    </row>
    <row r="330" spans="6:8" ht="16" customHeight="1">
      <c r="F330" s="222"/>
      <c r="G330" s="222"/>
      <c r="H330" s="216"/>
    </row>
    <row r="331" spans="6:8" ht="16" customHeight="1">
      <c r="F331" s="222"/>
      <c r="G331" s="216"/>
      <c r="H331" s="216"/>
    </row>
    <row r="332" spans="6:8" ht="16" customHeight="1">
      <c r="F332" s="222"/>
      <c r="G332" s="222"/>
      <c r="H332" s="216"/>
    </row>
    <row r="333" spans="6:8" ht="16" customHeight="1">
      <c r="F333" s="222"/>
      <c r="G333" s="216"/>
      <c r="H333" s="216"/>
    </row>
    <row r="334" spans="6:8" ht="16" customHeight="1">
      <c r="F334" s="216"/>
      <c r="G334" s="222"/>
      <c r="H334" s="216"/>
    </row>
    <row r="335" spans="6:8" ht="16" customHeight="1">
      <c r="F335" s="216"/>
      <c r="G335" s="222"/>
      <c r="H335" s="216"/>
    </row>
    <row r="336" spans="6:8" ht="16" customHeight="1">
      <c r="F336" s="216"/>
      <c r="G336" s="222"/>
      <c r="H336" s="216"/>
    </row>
    <row r="337" spans="6:8" ht="16" customHeight="1">
      <c r="F337" s="216"/>
      <c r="G337" s="222"/>
      <c r="H337" s="216"/>
    </row>
    <row r="338" spans="6:8" ht="16" customHeight="1">
      <c r="F338" s="216"/>
      <c r="G338" s="222"/>
      <c r="H338" s="216"/>
    </row>
    <row r="339" spans="6:8" ht="16" customHeight="1">
      <c r="F339" s="222"/>
      <c r="G339" s="222"/>
      <c r="H339" s="216"/>
    </row>
    <row r="340" spans="6:8" ht="16" customHeight="1">
      <c r="F340" s="222"/>
      <c r="G340" s="222"/>
      <c r="H340" s="216"/>
    </row>
    <row r="341" spans="6:8" ht="16" customHeight="1">
      <c r="F341" s="216"/>
      <c r="G341" s="216"/>
      <c r="H341" s="216"/>
    </row>
    <row r="342" spans="6:8" ht="16" customHeight="1">
      <c r="F342" s="222"/>
      <c r="G342" s="222"/>
      <c r="H342" s="216"/>
    </row>
    <row r="343" spans="6:8" ht="16" customHeight="1">
      <c r="F343" s="222"/>
      <c r="G343" s="222"/>
      <c r="H343" s="216"/>
    </row>
    <row r="344" spans="6:8" ht="16" customHeight="1">
      <c r="F344" s="216"/>
      <c r="G344" s="222"/>
      <c r="H344" s="216"/>
    </row>
    <row r="345" spans="6:8" ht="16" customHeight="1">
      <c r="F345" s="216"/>
      <c r="G345" s="222"/>
      <c r="H345" s="216"/>
    </row>
    <row r="346" spans="6:8" ht="16" customHeight="1">
      <c r="F346" s="222"/>
      <c r="G346" s="216"/>
      <c r="H346" s="216"/>
    </row>
    <row r="347" spans="6:8" ht="16" customHeight="1">
      <c r="F347" s="216"/>
      <c r="G347" s="222"/>
      <c r="H347" s="216"/>
    </row>
    <row r="348" spans="6:8" ht="16" customHeight="1">
      <c r="F348" s="216"/>
      <c r="G348" s="216"/>
      <c r="H348" s="216"/>
    </row>
    <row r="349" spans="6:8" ht="16" customHeight="1">
      <c r="F349" s="216"/>
      <c r="G349" s="216"/>
      <c r="H349" s="216"/>
    </row>
    <row r="350" spans="6:8" ht="16" customHeight="1">
      <c r="F350" s="216"/>
      <c r="G350" s="222"/>
      <c r="H350" s="216"/>
    </row>
    <row r="351" spans="6:8" ht="16" customHeight="1">
      <c r="F351" s="222"/>
      <c r="G351" s="222"/>
      <c r="H351" s="216"/>
    </row>
    <row r="352" spans="6:8" ht="16" customHeight="1">
      <c r="F352" s="222"/>
      <c r="G352" s="222"/>
      <c r="H352" s="216"/>
    </row>
    <row r="353" spans="6:8" ht="16" customHeight="1">
      <c r="F353" s="222"/>
      <c r="G353" s="222"/>
      <c r="H353" s="216"/>
    </row>
    <row r="354" spans="6:8" ht="16" customHeight="1">
      <c r="F354" s="222"/>
      <c r="G354" s="222"/>
      <c r="H354" s="216"/>
    </row>
    <row r="355" spans="6:8" ht="16" customHeight="1">
      <c r="F355" s="222"/>
      <c r="G355" s="222"/>
      <c r="H355" s="216"/>
    </row>
    <row r="356" spans="6:8" ht="16" customHeight="1">
      <c r="F356" s="216"/>
      <c r="G356" s="222"/>
      <c r="H356" s="216"/>
    </row>
    <row r="357" spans="6:8" ht="16" customHeight="1">
      <c r="F357" s="216"/>
      <c r="G357" s="222"/>
      <c r="H357" s="216"/>
    </row>
    <row r="358" spans="6:8" ht="16" customHeight="1">
      <c r="F358" s="216"/>
      <c r="G358" s="216"/>
      <c r="H358" s="216"/>
    </row>
    <row r="359" spans="6:8" ht="16" customHeight="1">
      <c r="F359" s="216"/>
      <c r="G359" s="216"/>
      <c r="H359" s="216"/>
    </row>
    <row r="360" spans="6:8" ht="16" customHeight="1">
      <c r="F360" s="216"/>
      <c r="G360" s="222"/>
      <c r="H360" s="216"/>
    </row>
    <row r="361" spans="6:8" ht="16" customHeight="1">
      <c r="F361" s="222"/>
      <c r="G361" s="222"/>
      <c r="H361" s="216"/>
    </row>
    <row r="362" spans="6:8" ht="16" customHeight="1">
      <c r="F362" s="216"/>
      <c r="G362" s="222"/>
      <c r="H362" s="216"/>
    </row>
    <row r="363" spans="6:8" ht="16" customHeight="1">
      <c r="F363" s="216"/>
      <c r="G363" s="216"/>
      <c r="H363" s="216"/>
    </row>
    <row r="364" spans="6:8" ht="16" customHeight="1">
      <c r="F364" s="222"/>
      <c r="G364" s="222"/>
      <c r="H364" s="216"/>
    </row>
    <row r="365" spans="6:8" ht="16" customHeight="1">
      <c r="F365" s="222"/>
      <c r="G365" s="222"/>
      <c r="H365" s="216"/>
    </row>
    <row r="366" spans="6:8" ht="16" customHeight="1">
      <c r="F366" s="222"/>
      <c r="G366" s="222"/>
      <c r="H366" s="216"/>
    </row>
    <row r="367" spans="6:8" ht="16" customHeight="1">
      <c r="F367" s="222"/>
      <c r="G367" s="216"/>
      <c r="H367" s="216"/>
    </row>
    <row r="368" spans="6:8" ht="16" customHeight="1">
      <c r="F368" s="222"/>
      <c r="G368" s="222"/>
      <c r="H368" s="216"/>
    </row>
    <row r="369" spans="6:8" ht="16" customHeight="1">
      <c r="F369" s="222"/>
      <c r="G369" s="222"/>
      <c r="H369" s="216"/>
    </row>
    <row r="370" spans="6:8" ht="16" customHeight="1">
      <c r="F370" s="216"/>
      <c r="G370" s="222"/>
      <c r="H370" s="216"/>
    </row>
    <row r="371" spans="6:8" ht="16" customHeight="1">
      <c r="F371" s="222"/>
      <c r="G371" s="222"/>
      <c r="H371" s="216"/>
    </row>
    <row r="372" spans="6:8" ht="16" customHeight="1">
      <c r="F372" s="222"/>
      <c r="G372" s="222"/>
      <c r="H372" s="216"/>
    </row>
    <row r="373" spans="6:8" ht="16" customHeight="1">
      <c r="F373" s="216"/>
      <c r="G373" s="222"/>
      <c r="H373" s="216"/>
    </row>
    <row r="374" spans="6:8" ht="16" customHeight="1">
      <c r="F374" s="216"/>
      <c r="G374" s="216"/>
      <c r="H374" s="216"/>
    </row>
    <row r="375" spans="6:8" ht="16" customHeight="1">
      <c r="F375" s="216"/>
      <c r="G375" s="216"/>
      <c r="H375" s="216"/>
    </row>
    <row r="376" spans="6:8" ht="16" customHeight="1">
      <c r="F376" s="222"/>
      <c r="G376" s="222"/>
      <c r="H376" s="216"/>
    </row>
    <row r="377" spans="6:8" ht="16" customHeight="1">
      <c r="F377" s="222"/>
      <c r="G377" s="222"/>
      <c r="H377" s="216"/>
    </row>
    <row r="378" spans="6:8" ht="16" customHeight="1">
      <c r="F378" s="222"/>
      <c r="G378" s="222"/>
      <c r="H378" s="216"/>
    </row>
    <row r="379" spans="6:8" ht="16" customHeight="1">
      <c r="F379" s="216"/>
      <c r="G379" s="222"/>
      <c r="H379" s="216"/>
    </row>
    <row r="380" spans="6:8" ht="16" customHeight="1">
      <c r="F380" s="222"/>
      <c r="G380" s="222"/>
      <c r="H380" s="216"/>
    </row>
    <row r="381" spans="6:8" ht="16" customHeight="1">
      <c r="F381" s="222"/>
      <c r="G381" s="222"/>
      <c r="H381" s="216"/>
    </row>
    <row r="382" spans="6:8" ht="16" customHeight="1">
      <c r="F382" s="216"/>
      <c r="G382" s="222"/>
      <c r="H382" s="216"/>
    </row>
    <row r="383" spans="6:8" ht="16" customHeight="1">
      <c r="F383" s="216"/>
      <c r="G383" s="222"/>
      <c r="H383" s="216"/>
    </row>
    <row r="384" spans="6:8" ht="16" customHeight="1">
      <c r="F384" s="216"/>
      <c r="G384" s="222"/>
      <c r="H384" s="216"/>
    </row>
    <row r="385" spans="6:8" ht="16" customHeight="1">
      <c r="F385" s="216"/>
      <c r="G385" s="216"/>
      <c r="H385" s="216"/>
    </row>
    <row r="386" spans="6:8" ht="16" customHeight="1">
      <c r="F386" s="222"/>
      <c r="G386" s="222"/>
      <c r="H386" s="216"/>
    </row>
    <row r="387" spans="6:8" ht="16" customHeight="1">
      <c r="F387" s="222"/>
      <c r="G387" s="222"/>
      <c r="H387" s="216"/>
    </row>
    <row r="388" spans="6:8" ht="16" customHeight="1">
      <c r="F388" s="216"/>
      <c r="G388" s="216"/>
      <c r="H388" s="216"/>
    </row>
    <row r="389" spans="6:8" ht="16" customHeight="1">
      <c r="F389" s="222"/>
      <c r="G389" s="222"/>
      <c r="H389" s="216"/>
    </row>
    <row r="390" spans="6:8" ht="16" customHeight="1">
      <c r="F390" s="222"/>
      <c r="G390" s="216"/>
      <c r="H390" s="216"/>
    </row>
    <row r="391" spans="6:8" ht="16" customHeight="1">
      <c r="F391" s="222"/>
      <c r="G391" s="222"/>
      <c r="H391" s="216"/>
    </row>
    <row r="392" spans="6:8" ht="16" customHeight="1">
      <c r="F392" s="222"/>
      <c r="G392" s="216"/>
      <c r="H392" s="216"/>
    </row>
    <row r="393" spans="6:8" ht="16" customHeight="1">
      <c r="F393" s="216"/>
      <c r="G393" s="222"/>
      <c r="H393" s="216"/>
    </row>
    <row r="394" spans="6:8" ht="16" customHeight="1">
      <c r="F394" s="222"/>
      <c r="G394" s="222"/>
      <c r="H394" s="216"/>
    </row>
    <row r="395" spans="6:8" ht="16" customHeight="1">
      <c r="F395" s="222"/>
      <c r="G395" s="216"/>
      <c r="H395" s="216"/>
    </row>
    <row r="396" spans="6:8" ht="16" customHeight="1">
      <c r="F396" s="222"/>
      <c r="G396" s="216"/>
      <c r="H396" s="216"/>
    </row>
    <row r="397" spans="6:8" ht="16" customHeight="1">
      <c r="F397" s="222"/>
      <c r="G397" s="222"/>
      <c r="H397" s="216"/>
    </row>
    <row r="398" spans="6:8" ht="16" customHeight="1">
      <c r="F398" s="222"/>
      <c r="G398" s="222"/>
      <c r="H398" s="216"/>
    </row>
    <row r="399" spans="6:8" ht="16" customHeight="1">
      <c r="F399" s="222"/>
      <c r="G399" s="222"/>
      <c r="H399" s="216"/>
    </row>
    <row r="400" spans="6:8" ht="16" customHeight="1">
      <c r="F400" s="222"/>
      <c r="G400" s="222"/>
      <c r="H400" s="216"/>
    </row>
    <row r="401" spans="6:8" ht="16" customHeight="1">
      <c r="F401" s="222"/>
      <c r="G401" s="216"/>
      <c r="H401" s="216"/>
    </row>
    <row r="402" spans="6:8" ht="16" customHeight="1">
      <c r="F402" s="222"/>
      <c r="G402" s="222"/>
      <c r="H402" s="216"/>
    </row>
    <row r="403" spans="6:8" ht="16" customHeight="1">
      <c r="F403" s="222"/>
      <c r="G403" s="222"/>
      <c r="H403" s="216"/>
    </row>
    <row r="404" spans="6:8" ht="16" customHeight="1">
      <c r="F404" s="222"/>
      <c r="G404" s="222"/>
      <c r="H404" s="216"/>
    </row>
    <row r="405" spans="6:8" ht="16" customHeight="1">
      <c r="F405" s="222"/>
      <c r="G405" s="222"/>
      <c r="H405" s="216"/>
    </row>
    <row r="406" spans="6:8" ht="16" customHeight="1">
      <c r="F406" s="216"/>
      <c r="G406" s="222"/>
      <c r="H406" s="216"/>
    </row>
    <row r="407" spans="6:8" ht="16" customHeight="1">
      <c r="F407" s="216"/>
      <c r="G407" s="222"/>
      <c r="H407" s="216"/>
    </row>
    <row r="408" spans="6:8" ht="16" customHeight="1">
      <c r="F408" s="222"/>
      <c r="G408" s="222"/>
      <c r="H408" s="216"/>
    </row>
    <row r="409" spans="6:8" ht="16" customHeight="1">
      <c r="F409" s="222"/>
      <c r="G409" s="222"/>
      <c r="H409" s="216"/>
    </row>
    <row r="410" spans="6:8" ht="16" customHeight="1">
      <c r="F410" s="216"/>
      <c r="G410" s="222"/>
      <c r="H410" s="216"/>
    </row>
    <row r="411" spans="6:8" ht="16" customHeight="1">
      <c r="F411" s="222"/>
      <c r="G411" s="216"/>
      <c r="H411" s="216"/>
    </row>
    <row r="412" spans="6:8" ht="16" customHeight="1">
      <c r="F412" s="222"/>
      <c r="G412" s="222"/>
      <c r="H412" s="216"/>
    </row>
    <row r="413" spans="6:8" ht="16" customHeight="1">
      <c r="F413" s="222"/>
      <c r="G413" s="222"/>
      <c r="H413" s="216"/>
    </row>
    <row r="414" spans="6:8" ht="16" customHeight="1">
      <c r="F414" s="222"/>
      <c r="G414" s="222"/>
      <c r="H414" s="216"/>
    </row>
    <row r="415" spans="6:8" ht="16" customHeight="1">
      <c r="F415" s="222"/>
      <c r="G415" s="222"/>
      <c r="H415" s="216"/>
    </row>
    <row r="416" spans="6:8" ht="16" customHeight="1">
      <c r="F416" s="222"/>
      <c r="G416" s="222"/>
      <c r="H416" s="216"/>
    </row>
    <row r="417" spans="6:8" ht="16" customHeight="1">
      <c r="F417" s="222"/>
      <c r="G417" s="222"/>
      <c r="H417" s="216"/>
    </row>
    <row r="418" spans="6:8" ht="16" customHeight="1">
      <c r="F418" s="222"/>
      <c r="G418" s="216"/>
      <c r="H418" s="216"/>
    </row>
    <row r="419" spans="6:8" ht="16" customHeight="1">
      <c r="F419" s="222"/>
      <c r="G419" s="222"/>
      <c r="H419" s="216"/>
    </row>
    <row r="420" spans="6:8" ht="16" customHeight="1">
      <c r="F420" s="222"/>
      <c r="G420" s="222"/>
      <c r="H420" s="216"/>
    </row>
    <row r="421" spans="6:8" ht="16" customHeight="1">
      <c r="F421" s="222"/>
      <c r="G421" s="222"/>
      <c r="H421" s="216"/>
    </row>
    <row r="422" spans="6:8" ht="16" customHeight="1">
      <c r="F422" s="222"/>
      <c r="G422" s="216"/>
      <c r="H422" s="216"/>
    </row>
    <row r="423" spans="6:8" ht="16" customHeight="1">
      <c r="F423" s="222"/>
      <c r="G423" s="216"/>
      <c r="H423" s="216"/>
    </row>
    <row r="424" spans="6:8" ht="16" customHeight="1">
      <c r="F424" s="222"/>
      <c r="G424" s="222"/>
      <c r="H424" s="216"/>
    </row>
    <row r="425" spans="6:8" ht="16" customHeight="1">
      <c r="F425" s="222"/>
      <c r="G425" s="222"/>
      <c r="H425" s="216"/>
    </row>
    <row r="426" spans="6:8" ht="16" customHeight="1">
      <c r="F426" s="222"/>
      <c r="G426" s="222"/>
      <c r="H426" s="216"/>
    </row>
    <row r="427" spans="6:8" ht="16" customHeight="1">
      <c r="F427" s="216"/>
      <c r="G427" s="222"/>
      <c r="H427" s="216"/>
    </row>
    <row r="428" spans="6:8" ht="16" customHeight="1">
      <c r="F428" s="216"/>
      <c r="G428" s="222"/>
      <c r="H428" s="216"/>
    </row>
    <row r="429" spans="6:8" ht="16" customHeight="1">
      <c r="F429" s="216"/>
      <c r="G429" s="222"/>
      <c r="H429" s="216"/>
    </row>
    <row r="430" spans="6:8" ht="16" customHeight="1">
      <c r="F430" s="222"/>
      <c r="G430" s="222"/>
      <c r="H430" s="216"/>
    </row>
    <row r="431" spans="6:8" ht="16" customHeight="1">
      <c r="F431" s="222"/>
      <c r="G431" s="222"/>
      <c r="H431" s="216"/>
    </row>
    <row r="432" spans="6:8" ht="16" customHeight="1">
      <c r="F432" s="216"/>
      <c r="G432" s="222"/>
      <c r="H432" s="216"/>
    </row>
    <row r="433" spans="6:8" ht="16" customHeight="1">
      <c r="F433" s="222"/>
      <c r="G433" s="222"/>
      <c r="H433" s="216"/>
    </row>
    <row r="434" spans="6:8" ht="16" customHeight="1">
      <c r="F434" s="222"/>
      <c r="G434" s="222"/>
      <c r="H434" s="216"/>
    </row>
    <row r="435" spans="6:8" ht="16" customHeight="1">
      <c r="F435" s="222"/>
      <c r="G435" s="222"/>
      <c r="H435" s="216"/>
    </row>
    <row r="436" spans="6:8" ht="16" customHeight="1">
      <c r="F436" s="222"/>
      <c r="G436" s="222"/>
      <c r="H436" s="216"/>
    </row>
    <row r="437" spans="6:8" ht="16" customHeight="1">
      <c r="F437" s="222"/>
      <c r="G437" s="216"/>
      <c r="H437" s="216"/>
    </row>
    <row r="438" spans="6:8" ht="16" customHeight="1">
      <c r="F438" s="222"/>
      <c r="G438" s="222"/>
      <c r="H438" s="216"/>
    </row>
    <row r="439" spans="6:8" ht="16" customHeight="1">
      <c r="F439" s="222"/>
      <c r="G439" s="222"/>
      <c r="H439" s="216"/>
    </row>
    <row r="440" spans="6:8" ht="16" customHeight="1">
      <c r="F440" s="222"/>
      <c r="G440" s="222"/>
      <c r="H440" s="216"/>
    </row>
    <row r="441" spans="6:8" ht="16" customHeight="1">
      <c r="F441" s="222"/>
      <c r="G441" s="222"/>
      <c r="H441" s="216"/>
    </row>
    <row r="442" spans="6:8" ht="16" customHeight="1">
      <c r="F442" s="222"/>
      <c r="G442" s="222"/>
      <c r="H442" s="216"/>
    </row>
    <row r="443" spans="6:8" ht="16" customHeight="1">
      <c r="F443" s="222"/>
      <c r="G443" s="222"/>
      <c r="H443" s="216"/>
    </row>
    <row r="444" spans="6:8" ht="16" customHeight="1">
      <c r="F444" s="222"/>
      <c r="G444" s="222"/>
      <c r="H444" s="216"/>
    </row>
    <row r="445" spans="6:8" ht="16" customHeight="1">
      <c r="F445" s="222"/>
      <c r="G445" s="222"/>
      <c r="H445" s="216"/>
    </row>
    <row r="446" spans="6:8" ht="16" customHeight="1">
      <c r="F446" s="222"/>
      <c r="G446" s="222"/>
      <c r="H446" s="216"/>
    </row>
    <row r="447" spans="6:8" ht="16" customHeight="1">
      <c r="F447" s="222"/>
      <c r="G447" s="222"/>
      <c r="H447" s="216"/>
    </row>
    <row r="448" spans="6:8" ht="16" customHeight="1">
      <c r="F448" s="222"/>
      <c r="G448" s="216"/>
      <c r="H448" s="216"/>
    </row>
    <row r="449" spans="6:8" ht="16" customHeight="1">
      <c r="F449" s="222"/>
      <c r="G449" s="216"/>
      <c r="H449" s="216"/>
    </row>
    <row r="450" spans="6:8" ht="16" customHeight="1">
      <c r="F450" s="222"/>
      <c r="G450" s="222"/>
      <c r="H450" s="216"/>
    </row>
    <row r="451" spans="6:8" ht="16" customHeight="1">
      <c r="F451" s="222"/>
      <c r="G451" s="222"/>
      <c r="H451" s="216"/>
    </row>
    <row r="452" spans="6:8" ht="16" customHeight="1">
      <c r="F452" s="222"/>
      <c r="G452" s="222"/>
      <c r="H452" s="216"/>
    </row>
    <row r="453" spans="6:8" ht="16" customHeight="1">
      <c r="F453" s="222"/>
      <c r="G453" s="222"/>
      <c r="H453" s="216"/>
    </row>
    <row r="454" spans="6:8" ht="16" customHeight="1">
      <c r="F454" s="216"/>
      <c r="G454" s="222"/>
      <c r="H454" s="216"/>
    </row>
    <row r="455" spans="6:8" ht="16" customHeight="1">
      <c r="F455" s="216"/>
      <c r="G455" s="222"/>
      <c r="H455" s="216"/>
    </row>
    <row r="456" spans="6:8" ht="16" customHeight="1">
      <c r="F456" s="222"/>
      <c r="G456" s="222"/>
      <c r="H456" s="216"/>
    </row>
    <row r="457" spans="6:8" ht="16" customHeight="1">
      <c r="F457" s="216"/>
      <c r="G457" s="222"/>
      <c r="H457" s="216"/>
    </row>
    <row r="458" spans="6:8" ht="16" customHeight="1">
      <c r="F458" s="216"/>
      <c r="G458" s="222"/>
      <c r="H458" s="216"/>
    </row>
    <row r="459" spans="6:8" ht="16" customHeight="1">
      <c r="F459" s="222"/>
      <c r="G459" s="222"/>
      <c r="H459" s="216"/>
    </row>
    <row r="460" spans="6:8" ht="16" customHeight="1">
      <c r="F460" s="222"/>
      <c r="G460" s="222"/>
      <c r="H460" s="216"/>
    </row>
    <row r="461" spans="6:8" ht="16" customHeight="1">
      <c r="F461" s="222"/>
      <c r="G461" s="222"/>
      <c r="H461" s="216"/>
    </row>
    <row r="462" spans="6:8" ht="16" customHeight="1">
      <c r="F462" s="222"/>
      <c r="G462" s="216"/>
      <c r="H462" s="216"/>
    </row>
    <row r="463" spans="6:8" ht="16" customHeight="1">
      <c r="F463" s="222"/>
      <c r="G463" s="216"/>
      <c r="H463" s="216"/>
    </row>
    <row r="464" spans="6:8" ht="16" customHeight="1">
      <c r="F464" s="222"/>
      <c r="G464" s="222"/>
      <c r="H464" s="216"/>
    </row>
    <row r="465" spans="6:8" ht="16" customHeight="1">
      <c r="F465" s="222"/>
      <c r="G465" s="216"/>
      <c r="H465" s="216"/>
    </row>
    <row r="466" spans="6:8" ht="16" customHeight="1">
      <c r="F466" s="222"/>
      <c r="G466" s="222"/>
      <c r="H466" s="216"/>
    </row>
    <row r="467" spans="6:8" ht="16" customHeight="1">
      <c r="F467" s="222"/>
      <c r="G467" s="222"/>
      <c r="H467" s="216"/>
    </row>
    <row r="468" spans="6:8" ht="16" customHeight="1">
      <c r="F468" s="222"/>
      <c r="G468" s="222"/>
      <c r="H468" s="216"/>
    </row>
    <row r="469" spans="6:8" ht="16" customHeight="1">
      <c r="F469" s="222"/>
      <c r="G469" s="222"/>
      <c r="H469" s="216"/>
    </row>
    <row r="470" spans="6:8" ht="16" customHeight="1">
      <c r="F470" s="222"/>
      <c r="G470" s="222"/>
      <c r="H470" s="216"/>
    </row>
    <row r="471" spans="6:8" ht="16" customHeight="1">
      <c r="F471" s="216"/>
      <c r="G471" s="222"/>
      <c r="H471" s="216"/>
    </row>
    <row r="472" spans="6:8" ht="16" customHeight="1">
      <c r="F472" s="216"/>
      <c r="G472" s="222"/>
      <c r="H472" s="216"/>
    </row>
    <row r="473" spans="6:8" ht="16" customHeight="1">
      <c r="F473" s="216"/>
      <c r="G473" s="222"/>
      <c r="H473" s="216"/>
    </row>
    <row r="474" spans="6:8" ht="16" customHeight="1">
      <c r="F474" s="222"/>
      <c r="G474" s="216"/>
      <c r="H474" s="216"/>
    </row>
    <row r="475" spans="6:8" ht="16" customHeight="1">
      <c r="F475" s="222"/>
      <c r="G475" s="216"/>
      <c r="H475" s="216"/>
    </row>
    <row r="476" spans="6:8" ht="16" customHeight="1">
      <c r="F476" s="222"/>
      <c r="G476" s="216"/>
      <c r="H476" s="216"/>
    </row>
    <row r="477" spans="6:8" ht="16" customHeight="1">
      <c r="F477" s="222"/>
      <c r="G477" s="222"/>
      <c r="H477" s="216"/>
    </row>
    <row r="478" spans="6:8" ht="16" customHeight="1">
      <c r="F478" s="222"/>
      <c r="G478" s="216"/>
      <c r="H478" s="216"/>
    </row>
    <row r="479" spans="6:8" ht="16" customHeight="1">
      <c r="F479" s="222"/>
      <c r="G479" s="222"/>
      <c r="H479" s="216"/>
    </row>
    <row r="480" spans="6:8" ht="16" customHeight="1">
      <c r="F480" s="222"/>
      <c r="G480" s="222"/>
      <c r="H480" s="216"/>
    </row>
    <row r="481" spans="6:8" ht="16" customHeight="1">
      <c r="F481" s="222"/>
      <c r="G481" s="222"/>
      <c r="H481" s="216"/>
    </row>
    <row r="482" spans="6:8" ht="16" customHeight="1">
      <c r="F482" s="222"/>
      <c r="G482" s="222"/>
      <c r="H482" s="216"/>
    </row>
    <row r="483" spans="6:8" ht="16" customHeight="1">
      <c r="F483" s="222"/>
      <c r="G483" s="222"/>
      <c r="H483" s="216"/>
    </row>
    <row r="484" spans="6:8" ht="16" customHeight="1">
      <c r="F484" s="222"/>
      <c r="G484" s="222"/>
      <c r="H484" s="216"/>
    </row>
    <row r="485" spans="6:8" ht="16" customHeight="1">
      <c r="F485" s="222"/>
      <c r="G485" s="222"/>
      <c r="H485" s="216"/>
    </row>
    <row r="486" spans="6:8" ht="16" customHeight="1">
      <c r="F486" s="222"/>
      <c r="G486" s="222"/>
      <c r="H486" s="216"/>
    </row>
    <row r="487" spans="6:8" ht="16" customHeight="1">
      <c r="F487" s="222"/>
      <c r="G487" s="222"/>
      <c r="H487" s="216"/>
    </row>
    <row r="488" spans="6:8" ht="16" customHeight="1">
      <c r="F488" s="222"/>
      <c r="G488" s="222"/>
      <c r="H488" s="216"/>
    </row>
    <row r="489" spans="6:8" ht="16" customHeight="1">
      <c r="F489" s="222"/>
      <c r="G489" s="222"/>
      <c r="H489" s="216"/>
    </row>
    <row r="490" spans="6:8" ht="16" customHeight="1">
      <c r="F490" s="222"/>
      <c r="G490" s="222"/>
      <c r="H490" s="216"/>
    </row>
    <row r="491" spans="6:8" ht="16" customHeight="1">
      <c r="F491" s="222"/>
      <c r="G491" s="222"/>
      <c r="H491" s="216"/>
    </row>
    <row r="492" spans="6:8" ht="16" customHeight="1">
      <c r="F492" s="216"/>
      <c r="G492" s="222"/>
      <c r="H492" s="216"/>
    </row>
    <row r="493" spans="6:8" ht="16" customHeight="1">
      <c r="F493" s="222"/>
      <c r="G493" s="222"/>
      <c r="H493" s="216"/>
    </row>
    <row r="494" spans="6:8" ht="16" customHeight="1">
      <c r="F494" s="222"/>
      <c r="G494" s="222"/>
      <c r="H494" s="216"/>
    </row>
    <row r="495" spans="6:8" ht="16" customHeight="1">
      <c r="F495" s="222"/>
      <c r="G495" s="222"/>
      <c r="H495" s="216"/>
    </row>
    <row r="496" spans="6:8" ht="16" customHeight="1">
      <c r="F496" s="222"/>
      <c r="G496" s="248"/>
      <c r="H496" s="216"/>
    </row>
    <row r="497" spans="6:8" ht="16" customHeight="1">
      <c r="F497" s="222"/>
      <c r="G497" s="222"/>
      <c r="H497" s="216"/>
    </row>
    <row r="498" spans="6:8" ht="16" customHeight="1">
      <c r="F498" s="222"/>
      <c r="G498" s="222"/>
      <c r="H498" s="216"/>
    </row>
    <row r="499" spans="6:8" ht="16" customHeight="1">
      <c r="F499" s="222"/>
      <c r="G499" s="216"/>
      <c r="H499" s="216"/>
    </row>
    <row r="500" spans="6:8" ht="16" customHeight="1">
      <c r="F500" s="222"/>
      <c r="G500" s="216"/>
      <c r="H500" s="216"/>
    </row>
    <row r="501" spans="6:8" ht="16" customHeight="1">
      <c r="F501" s="222"/>
      <c r="G501" s="216"/>
      <c r="H501" s="216"/>
    </row>
    <row r="502" spans="6:8" ht="16" customHeight="1">
      <c r="F502" s="216"/>
      <c r="G502" s="216"/>
      <c r="H502" s="216"/>
    </row>
    <row r="503" spans="6:8" ht="16" customHeight="1">
      <c r="F503" s="216"/>
      <c r="G503" s="216"/>
      <c r="H503" s="216"/>
    </row>
    <row r="504" spans="6:8" ht="16" customHeight="1">
      <c r="F504" s="216"/>
      <c r="G504" s="222"/>
      <c r="H504" s="216"/>
    </row>
    <row r="505" spans="6:8" ht="16" customHeight="1">
      <c r="F505" s="222"/>
      <c r="G505" s="216"/>
      <c r="H505" s="216"/>
    </row>
    <row r="506" spans="6:8" ht="16" customHeight="1">
      <c r="F506" s="222"/>
      <c r="G506" s="216"/>
      <c r="H506" s="216"/>
    </row>
    <row r="507" spans="6:8" ht="16" customHeight="1">
      <c r="F507" s="222"/>
      <c r="G507" s="216"/>
      <c r="H507" s="216"/>
    </row>
    <row r="508" spans="6:8" ht="16" customHeight="1">
      <c r="F508" s="216"/>
      <c r="G508" s="216"/>
      <c r="H508" s="216"/>
    </row>
    <row r="509" spans="6:8" ht="16" customHeight="1">
      <c r="F509" s="216"/>
      <c r="G509" s="222"/>
      <c r="H509" s="216"/>
    </row>
    <row r="510" spans="6:8" ht="16" customHeight="1">
      <c r="F510" s="222"/>
      <c r="G510" s="222"/>
      <c r="H510" s="216"/>
    </row>
    <row r="511" spans="6:8" ht="16" customHeight="1">
      <c r="F511" s="216"/>
      <c r="G511" s="222"/>
      <c r="H511" s="216"/>
    </row>
    <row r="512" spans="6:8" ht="16" customHeight="1">
      <c r="F512" s="222"/>
      <c r="G512" s="222"/>
      <c r="H512" s="216"/>
    </row>
    <row r="513" spans="6:8" ht="16" customHeight="1">
      <c r="F513" s="222"/>
      <c r="G513" s="222"/>
      <c r="H513" s="216"/>
    </row>
    <row r="514" spans="6:8" ht="16" customHeight="1">
      <c r="F514" s="216"/>
      <c r="G514" s="222"/>
      <c r="H514" s="216"/>
    </row>
    <row r="515" spans="6:8" ht="16" customHeight="1">
      <c r="F515" s="222"/>
      <c r="G515" s="222"/>
      <c r="H515" s="216"/>
    </row>
    <row r="516" spans="6:8" ht="16" customHeight="1">
      <c r="F516" s="222"/>
      <c r="G516" s="222"/>
      <c r="H516" s="216"/>
    </row>
    <row r="517" spans="6:8" ht="16" customHeight="1">
      <c r="F517" s="222"/>
      <c r="G517" s="222"/>
      <c r="H517" s="216"/>
    </row>
    <row r="518" spans="6:8" ht="16" customHeight="1">
      <c r="F518" s="222"/>
      <c r="G518" s="222"/>
      <c r="H518" s="216"/>
    </row>
    <row r="519" spans="6:8" ht="16" customHeight="1">
      <c r="F519" s="222"/>
      <c r="G519" s="222"/>
      <c r="H519" s="216"/>
    </row>
    <row r="520" spans="6:8" ht="16" customHeight="1">
      <c r="F520" s="222"/>
      <c r="G520" s="222"/>
      <c r="H520" s="216"/>
    </row>
    <row r="521" spans="6:8" ht="16" customHeight="1">
      <c r="F521" s="222"/>
      <c r="G521" s="222"/>
      <c r="H521" s="216"/>
    </row>
    <row r="522" spans="6:8" ht="16" customHeight="1">
      <c r="F522" s="222"/>
      <c r="G522" s="222"/>
      <c r="H522" s="216"/>
    </row>
    <row r="523" spans="6:8" ht="16" customHeight="1">
      <c r="F523" s="222"/>
      <c r="G523" s="216"/>
      <c r="H523" s="216"/>
    </row>
    <row r="524" spans="6:8" ht="16" customHeight="1">
      <c r="F524" s="222"/>
      <c r="G524" s="222"/>
      <c r="H524" s="216"/>
    </row>
    <row r="525" spans="6:8" ht="16" customHeight="1">
      <c r="F525" s="216"/>
      <c r="G525" s="222"/>
      <c r="H525" s="216"/>
    </row>
    <row r="526" spans="6:8" ht="16" customHeight="1">
      <c r="F526" s="216"/>
      <c r="G526" s="222"/>
      <c r="H526" s="216"/>
    </row>
    <row r="527" spans="6:8" ht="16" customHeight="1">
      <c r="F527" s="216"/>
      <c r="G527" s="222"/>
      <c r="H527" s="216"/>
    </row>
    <row r="528" spans="6:8" ht="16" customHeight="1">
      <c r="F528" s="216"/>
      <c r="G528" s="222"/>
      <c r="H528" s="216"/>
    </row>
    <row r="529" spans="6:8" ht="16" customHeight="1">
      <c r="F529" s="216"/>
      <c r="G529" s="222"/>
      <c r="H529" s="216"/>
    </row>
    <row r="530" spans="6:8" ht="16" customHeight="1">
      <c r="F530" s="216"/>
      <c r="G530" s="222"/>
      <c r="H530" s="216"/>
    </row>
    <row r="531" spans="6:8" ht="16" customHeight="1">
      <c r="F531" s="222"/>
      <c r="G531" s="222"/>
      <c r="H531" s="216"/>
    </row>
    <row r="532" spans="6:8" ht="16" customHeight="1">
      <c r="F532" s="222"/>
      <c r="G532" s="222"/>
      <c r="H532" s="216"/>
    </row>
    <row r="533" spans="6:8" ht="12">
      <c r="F533" s="216"/>
      <c r="G533" s="222"/>
      <c r="H533" s="216"/>
    </row>
    <row r="534" spans="6:8" ht="12">
      <c r="F534" s="216"/>
      <c r="G534" s="222"/>
      <c r="H534" s="216"/>
    </row>
    <row r="535" spans="6:8" ht="12">
      <c r="F535" s="216"/>
      <c r="G535" s="222"/>
      <c r="H535" s="216"/>
    </row>
    <row r="536" spans="6:8" ht="12">
      <c r="F536" s="216"/>
      <c r="G536" s="222"/>
      <c r="H536" s="216"/>
    </row>
    <row r="537" spans="6:8" ht="12">
      <c r="F537" s="216"/>
      <c r="G537" s="222"/>
      <c r="H537" s="216"/>
    </row>
    <row r="538" spans="6:8" ht="12">
      <c r="F538" s="216"/>
      <c r="G538" s="222"/>
      <c r="H538" s="216"/>
    </row>
    <row r="539" spans="6:8" ht="12">
      <c r="F539" s="216"/>
      <c r="G539" s="222"/>
      <c r="H539" s="216"/>
    </row>
    <row r="540" spans="6:8" ht="12">
      <c r="F540" s="216"/>
      <c r="G540" s="222"/>
      <c r="H540" s="216"/>
    </row>
    <row r="541" spans="6:8" ht="12">
      <c r="F541" s="216"/>
      <c r="G541" s="222"/>
      <c r="H541" s="216"/>
    </row>
    <row r="542" spans="6:8" ht="12">
      <c r="F542" s="222"/>
      <c r="G542" s="222"/>
      <c r="H542" s="216"/>
    </row>
    <row r="543" spans="6:8" ht="12">
      <c r="F543" s="222"/>
      <c r="G543" s="216"/>
      <c r="H543" s="216"/>
    </row>
    <row r="544" spans="6:8" ht="12">
      <c r="F544" s="222"/>
      <c r="G544" s="222"/>
      <c r="H544" s="216"/>
    </row>
    <row r="545" spans="6:8" ht="12">
      <c r="F545" s="216"/>
      <c r="G545" s="222"/>
      <c r="H545" s="216"/>
    </row>
    <row r="546" spans="6:8" ht="12">
      <c r="F546" s="216"/>
      <c r="G546" s="222"/>
      <c r="H546" s="216"/>
    </row>
    <row r="547" spans="6:8" ht="12">
      <c r="F547" s="216"/>
      <c r="G547" s="222"/>
      <c r="H547" s="216"/>
    </row>
    <row r="548" spans="6:8" ht="12">
      <c r="F548" s="216"/>
      <c r="G548" s="216"/>
      <c r="H548" s="216"/>
    </row>
    <row r="549" spans="6:8" ht="12">
      <c r="F549" s="216"/>
      <c r="G549" s="216"/>
      <c r="H549" s="216"/>
    </row>
    <row r="550" spans="6:8" ht="12">
      <c r="F550" s="222"/>
      <c r="G550" s="216"/>
      <c r="H550" s="216"/>
    </row>
    <row r="551" spans="6:8" ht="12">
      <c r="F551" s="216"/>
      <c r="G551" s="216"/>
      <c r="H551" s="216"/>
    </row>
    <row r="552" spans="6:8" ht="12">
      <c r="F552" s="216"/>
      <c r="G552" s="222"/>
      <c r="H552" s="216"/>
    </row>
    <row r="553" spans="6:8" ht="12">
      <c r="F553" s="222"/>
      <c r="G553" s="216"/>
      <c r="H553" s="216"/>
    </row>
    <row r="554" spans="6:8" ht="12">
      <c r="F554" s="216"/>
      <c r="G554" s="222"/>
      <c r="H554" s="216"/>
    </row>
    <row r="555" spans="6:8" ht="12">
      <c r="F555" s="216"/>
      <c r="G555" s="216"/>
      <c r="H555" s="216"/>
    </row>
    <row r="556" spans="6:8" ht="12">
      <c r="F556" s="216"/>
      <c r="G556" s="216"/>
      <c r="H556" s="216"/>
    </row>
    <row r="557" spans="6:8" ht="12">
      <c r="F557" s="216"/>
      <c r="G557" s="216"/>
      <c r="H557" s="216"/>
    </row>
    <row r="558" spans="6:8" ht="12">
      <c r="F558" s="216"/>
      <c r="G558" s="222"/>
      <c r="H558" s="216"/>
    </row>
    <row r="559" spans="6:8" ht="12">
      <c r="F559" s="216"/>
      <c r="G559" s="222"/>
      <c r="H559" s="216"/>
    </row>
    <row r="560" spans="6:8" ht="12">
      <c r="F560" s="222"/>
      <c r="G560" s="222"/>
      <c r="H560" s="216"/>
    </row>
    <row r="561" spans="6:8" ht="12">
      <c r="F561" s="222"/>
      <c r="G561" s="222"/>
      <c r="H561" s="216"/>
    </row>
    <row r="562" spans="6:8" ht="12">
      <c r="F562" s="222"/>
      <c r="G562" s="222"/>
      <c r="H562" s="216"/>
    </row>
    <row r="563" spans="6:8" ht="12">
      <c r="F563" s="216"/>
      <c r="G563" s="216"/>
      <c r="H563" s="216"/>
    </row>
    <row r="564" spans="6:8" ht="12">
      <c r="F564" s="222"/>
      <c r="G564" s="222"/>
      <c r="H564" s="216"/>
    </row>
    <row r="565" spans="6:8" ht="12">
      <c r="F565" s="222"/>
      <c r="G565" s="222"/>
      <c r="H565" s="216"/>
    </row>
    <row r="566" spans="6:8" ht="12">
      <c r="F566" s="222"/>
      <c r="G566" s="222"/>
      <c r="H566" s="216"/>
    </row>
    <row r="567" spans="6:8" ht="12">
      <c r="F567" s="222"/>
      <c r="G567" s="222"/>
      <c r="H567" s="216"/>
    </row>
    <row r="568" spans="6:8" ht="12">
      <c r="F568" s="222"/>
      <c r="G568" s="216"/>
      <c r="H568" s="216"/>
    </row>
    <row r="569" spans="6:8" ht="12">
      <c r="F569" s="216"/>
      <c r="G569" s="216"/>
      <c r="H569" s="216"/>
    </row>
    <row r="570" spans="6:8" ht="12">
      <c r="F570" s="222"/>
      <c r="G570" s="222"/>
      <c r="H570" s="216"/>
    </row>
    <row r="571" spans="6:8" ht="12">
      <c r="F571" s="222"/>
      <c r="G571" s="222"/>
      <c r="H571" s="216"/>
    </row>
    <row r="572" spans="6:8" ht="12">
      <c r="F572" s="216"/>
      <c r="G572" s="222"/>
      <c r="H572" s="216"/>
    </row>
    <row r="573" spans="6:8" ht="12">
      <c r="F573" s="216"/>
      <c r="G573" s="222"/>
      <c r="H573" s="216"/>
    </row>
    <row r="574" spans="6:8" ht="12">
      <c r="F574" s="216"/>
      <c r="G574" s="222"/>
      <c r="H574" s="216"/>
    </row>
    <row r="575" spans="6:8" ht="12">
      <c r="F575" s="216"/>
      <c r="G575" s="216"/>
      <c r="H575" s="216"/>
    </row>
    <row r="576" spans="6:8" ht="12">
      <c r="F576" s="222"/>
      <c r="G576" s="222"/>
      <c r="H576" s="216"/>
    </row>
    <row r="577" spans="6:8" ht="12">
      <c r="F577" s="222"/>
      <c r="G577" s="222"/>
      <c r="H577" s="216"/>
    </row>
    <row r="578" spans="6:8" ht="12">
      <c r="F578" s="222"/>
      <c r="G578" s="216"/>
      <c r="H578" s="216"/>
    </row>
    <row r="579" spans="6:8" ht="12">
      <c r="F579" s="222"/>
      <c r="G579" s="216"/>
      <c r="H579" s="216"/>
    </row>
    <row r="580" spans="6:8" ht="12">
      <c r="F580" s="222"/>
      <c r="G580" s="216"/>
      <c r="H580" s="216"/>
    </row>
    <row r="581" spans="6:8" ht="12">
      <c r="F581" s="222"/>
      <c r="G581" s="222"/>
      <c r="H581" s="216"/>
    </row>
    <row r="582" spans="6:8" ht="12">
      <c r="F582" s="222"/>
      <c r="G582" s="222"/>
      <c r="H582" s="216"/>
    </row>
    <row r="583" spans="6:8" ht="12">
      <c r="F583" s="222"/>
      <c r="G583" s="222"/>
      <c r="H583" s="216"/>
    </row>
    <row r="584" spans="6:8" ht="12">
      <c r="F584" s="222"/>
      <c r="G584" s="222"/>
      <c r="H584" s="216"/>
    </row>
    <row r="585" spans="6:8" ht="12">
      <c r="F585" s="216"/>
      <c r="G585" s="222"/>
      <c r="H585" s="216"/>
    </row>
    <row r="586" spans="6:8" ht="12">
      <c r="F586" s="222"/>
      <c r="G586" s="222"/>
      <c r="H586" s="216"/>
    </row>
    <row r="587" spans="6:8" ht="12">
      <c r="F587" s="222"/>
      <c r="G587" s="222"/>
      <c r="H587" s="216"/>
    </row>
    <row r="588" spans="6:8" ht="12">
      <c r="F588" s="222"/>
      <c r="G588" s="222"/>
      <c r="H588" s="216"/>
    </row>
    <row r="589" spans="6:8" ht="12">
      <c r="F589" s="222"/>
      <c r="G589" s="216"/>
      <c r="H589" s="216"/>
    </row>
    <row r="590" spans="6:8" ht="12">
      <c r="F590" s="222"/>
      <c r="G590" s="222"/>
      <c r="H590" s="216"/>
    </row>
    <row r="591" spans="6:8" ht="12">
      <c r="F591" s="222"/>
      <c r="G591" s="216"/>
      <c r="H591" s="216"/>
    </row>
    <row r="592" spans="6:8" ht="12">
      <c r="F592" s="222"/>
      <c r="G592" s="222"/>
      <c r="H592" s="216"/>
    </row>
    <row r="593" spans="6:8" ht="12">
      <c r="F593" s="222"/>
      <c r="G593" s="222"/>
      <c r="H593" s="216"/>
    </row>
    <row r="594" spans="6:8" ht="12">
      <c r="F594" s="222"/>
      <c r="G594" s="222"/>
      <c r="H594" s="216"/>
    </row>
    <row r="595" spans="6:8" ht="12">
      <c r="F595" s="222"/>
      <c r="G595" s="222"/>
      <c r="H595" s="216"/>
    </row>
    <row r="596" spans="6:8" ht="12">
      <c r="F596" s="222"/>
      <c r="G596" s="222"/>
      <c r="H596" s="216"/>
    </row>
    <row r="597" spans="6:8" ht="12">
      <c r="F597" s="222"/>
      <c r="G597" s="222"/>
      <c r="H597" s="216"/>
    </row>
    <row r="598" spans="6:8" ht="12">
      <c r="F598" s="222"/>
      <c r="G598" s="222"/>
      <c r="H598" s="216"/>
    </row>
    <row r="599" spans="6:8" ht="12">
      <c r="F599" s="222"/>
      <c r="G599" s="222"/>
      <c r="H599" s="216"/>
    </row>
    <row r="600" spans="6:8" ht="12">
      <c r="F600" s="222"/>
      <c r="G600" s="222"/>
      <c r="H600" s="216"/>
    </row>
    <row r="601" spans="6:8" ht="12">
      <c r="F601" s="222"/>
      <c r="G601" s="222"/>
      <c r="H601" s="216"/>
    </row>
    <row r="602" spans="6:8" ht="12">
      <c r="F602" s="222"/>
      <c r="G602" s="222"/>
      <c r="H602" s="216"/>
    </row>
    <row r="603" spans="6:8" ht="12">
      <c r="F603" s="222"/>
      <c r="G603" s="216"/>
      <c r="H603" s="216"/>
    </row>
    <row r="604" spans="6:8" ht="12">
      <c r="F604" s="222"/>
      <c r="G604" s="216"/>
      <c r="H604" s="216"/>
    </row>
    <row r="605" spans="6:8" ht="12">
      <c r="F605" s="222"/>
      <c r="G605" s="216"/>
      <c r="H605" s="216"/>
    </row>
    <row r="606" spans="6:8" ht="12">
      <c r="F606" s="222"/>
      <c r="G606" s="216"/>
      <c r="H606" s="216"/>
    </row>
    <row r="607" spans="6:8" ht="12">
      <c r="F607" s="222"/>
      <c r="G607" s="216"/>
      <c r="H607" s="216"/>
    </row>
    <row r="608" spans="6:8" ht="12">
      <c r="F608" s="222"/>
      <c r="G608" s="216"/>
      <c r="H608" s="216"/>
    </row>
    <row r="609" spans="6:8" ht="12">
      <c r="F609" s="222"/>
      <c r="G609" s="216"/>
      <c r="H609" s="216"/>
    </row>
    <row r="610" spans="6:8" ht="12">
      <c r="F610" s="222"/>
      <c r="G610" s="216"/>
      <c r="H610" s="216"/>
    </row>
    <row r="611" spans="6:8" ht="12">
      <c r="F611" s="222"/>
      <c r="G611" s="216"/>
      <c r="H611" s="216"/>
    </row>
    <row r="612" spans="6:8" ht="12">
      <c r="F612" s="222"/>
      <c r="G612" s="222"/>
      <c r="H612" s="216"/>
    </row>
    <row r="613" spans="6:8" ht="12">
      <c r="F613" s="222"/>
      <c r="G613" s="222"/>
      <c r="H613" s="216"/>
    </row>
    <row r="614" spans="6:8" ht="12">
      <c r="F614" s="222"/>
      <c r="G614" s="216"/>
      <c r="H614" s="216"/>
    </row>
    <row r="615" spans="6:8" ht="12">
      <c r="F615" s="222"/>
      <c r="G615" s="216"/>
      <c r="H615" s="216"/>
    </row>
    <row r="616" spans="6:8" ht="12">
      <c r="F616" s="222"/>
      <c r="G616" s="216"/>
      <c r="H616" s="216"/>
    </row>
    <row r="617" spans="6:8" ht="12">
      <c r="F617" s="222"/>
      <c r="G617" s="222"/>
      <c r="H617" s="216"/>
    </row>
    <row r="618" spans="6:8" ht="12">
      <c r="F618" s="222"/>
      <c r="G618" s="216"/>
      <c r="H618" s="216"/>
    </row>
    <row r="619" spans="6:8" ht="12">
      <c r="F619" s="222"/>
      <c r="G619" s="216"/>
      <c r="H619" s="216"/>
    </row>
    <row r="620" spans="6:8" ht="12">
      <c r="F620" s="222"/>
      <c r="G620" s="216"/>
      <c r="H620" s="216"/>
    </row>
    <row r="621" spans="6:8" ht="12">
      <c r="F621" s="222"/>
      <c r="G621" s="222"/>
      <c r="H621" s="216"/>
    </row>
    <row r="622" spans="6:8" ht="12">
      <c r="F622" s="222"/>
      <c r="G622" s="222"/>
      <c r="H622" s="216"/>
    </row>
    <row r="623" spans="6:8" ht="12">
      <c r="F623" s="222"/>
      <c r="G623" s="222"/>
      <c r="H623" s="216"/>
    </row>
    <row r="624" spans="6:8" ht="12">
      <c r="F624" s="222"/>
      <c r="G624" s="222"/>
      <c r="H624" s="216"/>
    </row>
    <row r="625" spans="6:8" ht="12">
      <c r="F625" s="222"/>
      <c r="G625" s="222"/>
      <c r="H625" s="216"/>
    </row>
    <row r="626" spans="6:8" ht="12">
      <c r="F626" s="222"/>
      <c r="G626" s="222"/>
      <c r="H626" s="216"/>
    </row>
    <row r="627" spans="6:8" ht="12">
      <c r="F627" s="222"/>
      <c r="G627" s="222"/>
      <c r="H627" s="216"/>
    </row>
    <row r="628" spans="6:8" ht="12">
      <c r="F628" s="222"/>
      <c r="G628" s="222"/>
      <c r="H628" s="216"/>
    </row>
    <row r="629" spans="6:8" ht="12">
      <c r="F629" s="222"/>
      <c r="G629" s="222"/>
      <c r="H629" s="216"/>
    </row>
    <row r="630" spans="6:8" ht="12">
      <c r="F630" s="222"/>
      <c r="G630" s="222"/>
      <c r="H630" s="216"/>
    </row>
    <row r="631" spans="6:8" ht="12">
      <c r="F631" s="222"/>
      <c r="G631" s="222"/>
      <c r="H631" s="216"/>
    </row>
    <row r="632" spans="6:8" ht="12">
      <c r="F632" s="222"/>
      <c r="G632" s="222"/>
      <c r="H632" s="216"/>
    </row>
    <row r="633" spans="6:8" ht="12">
      <c r="F633" s="222"/>
      <c r="G633" s="222"/>
      <c r="H633" s="216"/>
    </row>
    <row r="634" spans="6:8" ht="12">
      <c r="F634" s="216"/>
      <c r="G634" s="222"/>
      <c r="H634" s="216"/>
    </row>
    <row r="635" spans="6:8" ht="12">
      <c r="F635" s="222"/>
      <c r="G635" s="216"/>
      <c r="H635" s="216"/>
    </row>
    <row r="636" spans="6:8" ht="12">
      <c r="F636" s="222"/>
      <c r="G636" s="222"/>
      <c r="H636" s="216"/>
    </row>
    <row r="637" spans="6:8" ht="12">
      <c r="F637" s="216"/>
      <c r="G637" s="222"/>
      <c r="H637" s="216"/>
    </row>
    <row r="638" spans="6:8" ht="12">
      <c r="F638" s="222"/>
      <c r="G638" s="222"/>
      <c r="H638" s="216"/>
    </row>
    <row r="639" spans="6:8" ht="12">
      <c r="F639" s="222"/>
      <c r="G639" s="222"/>
      <c r="H639" s="216"/>
    </row>
    <row r="640" spans="6:8" ht="12">
      <c r="F640" s="246"/>
      <c r="G640" s="222"/>
      <c r="H640" s="216"/>
    </row>
    <row r="641" spans="6:8" ht="12">
      <c r="F641" s="246"/>
      <c r="G641" s="222"/>
      <c r="H641" s="216"/>
    </row>
    <row r="642" spans="6:8" ht="12">
      <c r="F642" s="246"/>
      <c r="G642" s="222"/>
      <c r="H642" s="216"/>
    </row>
    <row r="643" spans="6:8" ht="12">
      <c r="F643" s="246"/>
      <c r="G643" s="222"/>
      <c r="H643" s="216"/>
    </row>
    <row r="644" spans="6:8" ht="12">
      <c r="F644" s="247"/>
      <c r="G644" s="222"/>
      <c r="H644" s="216"/>
    </row>
    <row r="645" spans="6:8" ht="12">
      <c r="F645" s="247"/>
      <c r="G645" s="222"/>
      <c r="H645" s="216"/>
    </row>
    <row r="646" spans="6:8" ht="12">
      <c r="F646" s="246"/>
      <c r="G646" s="222"/>
      <c r="H646" s="216"/>
    </row>
    <row r="647" spans="6:8" ht="12">
      <c r="F647" s="246"/>
      <c r="G647" s="222"/>
      <c r="H647" s="216"/>
    </row>
    <row r="648" spans="6:8" ht="12">
      <c r="F648" s="247"/>
      <c r="G648" s="216"/>
      <c r="H648" s="216"/>
    </row>
    <row r="649" spans="6:8" ht="12">
      <c r="F649" s="246"/>
      <c r="G649" s="222"/>
      <c r="H649" s="216"/>
    </row>
    <row r="650" spans="6:8" ht="12">
      <c r="F650" s="246"/>
      <c r="G650" s="222"/>
      <c r="H650" s="216"/>
    </row>
    <row r="651" spans="6:8" ht="12">
      <c r="F651" s="246"/>
      <c r="G651" s="222"/>
      <c r="H651" s="216"/>
    </row>
    <row r="652" spans="6:8" ht="12">
      <c r="F652" s="246"/>
      <c r="G652" s="222"/>
      <c r="H652" s="216"/>
    </row>
    <row r="653" spans="6:8" ht="12">
      <c r="F653" s="247"/>
      <c r="G653" s="222"/>
      <c r="H653" s="216"/>
    </row>
    <row r="654" spans="6:8" ht="12">
      <c r="F654" s="246"/>
      <c r="G654" s="222"/>
      <c r="H654" s="216"/>
    </row>
    <row r="655" spans="6:8" ht="12">
      <c r="F655" s="246"/>
      <c r="G655" s="216"/>
      <c r="H655" s="216"/>
    </row>
    <row r="656" spans="6:8" ht="12">
      <c r="F656" s="246"/>
      <c r="G656" s="216"/>
      <c r="H656" s="216"/>
    </row>
    <row r="657" spans="6:8" ht="12">
      <c r="F657" s="247"/>
      <c r="G657" s="216"/>
      <c r="H657" s="216"/>
    </row>
    <row r="658" spans="6:8" ht="12">
      <c r="F658" s="246"/>
      <c r="G658" s="216"/>
      <c r="H658" s="216"/>
    </row>
    <row r="659" spans="6:8" ht="12">
      <c r="F659" s="246"/>
      <c r="G659" s="216"/>
      <c r="H659" s="216"/>
    </row>
    <row r="660" spans="6:8" ht="12">
      <c r="F660" s="246"/>
      <c r="G660" s="216"/>
      <c r="H660" s="216"/>
    </row>
    <row r="661" spans="6:8" ht="12">
      <c r="F661" s="246"/>
      <c r="G661" s="216"/>
      <c r="H661" s="216"/>
    </row>
    <row r="662" spans="6:8" ht="12">
      <c r="F662" s="246"/>
      <c r="G662" s="216"/>
      <c r="H662" s="216"/>
    </row>
    <row r="663" spans="6:8" ht="12">
      <c r="F663" s="246"/>
      <c r="G663" s="216"/>
      <c r="H663" s="216"/>
    </row>
    <row r="664" spans="6:8" ht="12">
      <c r="F664" s="246"/>
      <c r="G664" s="216"/>
      <c r="H664" s="216"/>
    </row>
    <row r="665" spans="6:8" ht="12">
      <c r="F665" s="246"/>
      <c r="G665" s="216"/>
      <c r="H665" s="216"/>
    </row>
    <row r="666" spans="6:8" ht="12">
      <c r="F666" s="247"/>
      <c r="G666" s="216"/>
      <c r="H666" s="216"/>
    </row>
    <row r="667" spans="6:8" ht="12">
      <c r="F667" s="247"/>
      <c r="G667" s="216"/>
      <c r="H667" s="216"/>
    </row>
    <row r="668" spans="6:8" ht="12">
      <c r="F668" s="247"/>
      <c r="G668" s="216"/>
      <c r="H668" s="216"/>
    </row>
    <row r="669" spans="6:8" ht="12">
      <c r="F669" s="246"/>
      <c r="G669" s="216"/>
      <c r="H669" s="216"/>
    </row>
    <row r="670" spans="6:8" ht="12">
      <c r="F670" s="246"/>
      <c r="G670" s="216"/>
      <c r="H670" s="216"/>
    </row>
    <row r="671" spans="6:8" ht="12">
      <c r="F671" s="246"/>
      <c r="G671" s="216"/>
      <c r="H671" s="216"/>
    </row>
    <row r="672" spans="6:8" ht="12">
      <c r="F672" s="246"/>
      <c r="G672" s="216"/>
      <c r="H672" s="216"/>
    </row>
    <row r="673" spans="6:8" ht="12">
      <c r="F673" s="246"/>
      <c r="G673" s="216"/>
      <c r="H673" s="216"/>
    </row>
    <row r="674" spans="6:8" ht="12">
      <c r="F674" s="246"/>
      <c r="G674" s="216"/>
      <c r="H674" s="216"/>
    </row>
    <row r="675" spans="6:8" ht="12">
      <c r="F675" s="247"/>
      <c r="G675" s="216"/>
      <c r="H675" s="216"/>
    </row>
    <row r="676" spans="6:8" ht="12">
      <c r="F676" s="216"/>
      <c r="G676" s="216"/>
      <c r="H676" s="216"/>
    </row>
    <row r="677" spans="6:8" ht="12">
      <c r="F677" s="216"/>
      <c r="G677" s="216"/>
      <c r="H677" s="216"/>
    </row>
    <row r="678" spans="6:8" ht="12">
      <c r="F678" s="216"/>
      <c r="G678" s="216"/>
      <c r="H678" s="216"/>
    </row>
    <row r="679" spans="6:8" ht="12">
      <c r="F679" s="222"/>
      <c r="G679" s="216"/>
      <c r="H679" s="216"/>
    </row>
    <row r="680" spans="6:8" ht="12">
      <c r="F680" s="222"/>
      <c r="G680" s="216"/>
      <c r="H680" s="216"/>
    </row>
    <row r="681" spans="6:8" ht="12">
      <c r="F681" s="216"/>
      <c r="G681" s="216"/>
    </row>
    <row r="682" spans="6:8" ht="12">
      <c r="F682" s="222"/>
      <c r="G682" s="216"/>
    </row>
    <row r="683" spans="6:8" ht="12">
      <c r="F683" s="222"/>
      <c r="G683" s="216"/>
    </row>
    <row r="684" spans="6:8" ht="12">
      <c r="F684" s="216"/>
      <c r="G684" s="216"/>
    </row>
    <row r="685" spans="6:8" ht="12">
      <c r="F685" s="216"/>
      <c r="G685" s="216"/>
    </row>
    <row r="686" spans="6:8" ht="12">
      <c r="F686" s="216"/>
      <c r="G686" s="216"/>
    </row>
    <row r="687" spans="6:8" ht="12">
      <c r="F687" s="216"/>
      <c r="G687" s="216"/>
    </row>
    <row r="688" spans="6:8" ht="12">
      <c r="F688" s="216"/>
      <c r="G688" s="216"/>
    </row>
    <row r="689" spans="6:7" ht="12">
      <c r="F689" s="222"/>
      <c r="G689" s="216"/>
    </row>
    <row r="690" spans="6:7" ht="12">
      <c r="F690" s="222"/>
      <c r="G690" s="216"/>
    </row>
    <row r="691" spans="6:7" ht="12">
      <c r="F691" s="216"/>
      <c r="G691" s="216"/>
    </row>
    <row r="692" spans="6:7" ht="12">
      <c r="F692" s="216"/>
      <c r="G692" s="216"/>
    </row>
    <row r="693" spans="6:7" ht="12">
      <c r="F693" s="222"/>
      <c r="G693" s="216"/>
    </row>
    <row r="694" spans="6:7" ht="12">
      <c r="F694" s="222"/>
      <c r="G694" s="216"/>
    </row>
    <row r="695" spans="6:7" ht="12">
      <c r="F695" s="222"/>
      <c r="G695" s="216"/>
    </row>
    <row r="696" spans="6:7" ht="12">
      <c r="F696" s="216"/>
      <c r="G696" s="216"/>
    </row>
    <row r="697" spans="6:7" ht="12">
      <c r="F697" s="216"/>
      <c r="G697" s="216"/>
    </row>
    <row r="698" spans="6:7" ht="12">
      <c r="F698" s="216"/>
      <c r="G698" s="216"/>
    </row>
    <row r="699" spans="6:7" ht="12">
      <c r="F699" s="222"/>
      <c r="G699" s="216"/>
    </row>
    <row r="700" spans="6:7" ht="12">
      <c r="F700" s="222"/>
      <c r="G700" s="216"/>
    </row>
    <row r="701" spans="6:7" ht="12">
      <c r="F701" s="216"/>
      <c r="G701" s="216"/>
    </row>
    <row r="702" spans="6:7" ht="12">
      <c r="F702" s="216"/>
      <c r="G702" s="216"/>
    </row>
    <row r="703" spans="6:7" ht="12">
      <c r="F703" s="216"/>
      <c r="G703" s="216"/>
    </row>
    <row r="704" spans="6:7" ht="12">
      <c r="F704" s="216"/>
      <c r="G704" s="216"/>
    </row>
    <row r="705" spans="6:7" ht="12">
      <c r="F705" s="216"/>
      <c r="G705" s="216"/>
    </row>
    <row r="706" spans="6:7" ht="12">
      <c r="F706" s="216"/>
      <c r="G706" s="216"/>
    </row>
    <row r="707" spans="6:7" ht="12">
      <c r="F707" s="216"/>
      <c r="G707" s="216"/>
    </row>
    <row r="708" spans="6:7" ht="12">
      <c r="F708" s="216"/>
      <c r="G708" s="216"/>
    </row>
    <row r="709" spans="6:7" ht="12">
      <c r="F709" s="216"/>
      <c r="G709" s="216"/>
    </row>
    <row r="710" spans="6:7" ht="12">
      <c r="F710" s="216"/>
      <c r="G710" s="216"/>
    </row>
    <row r="711" spans="6:7" ht="12">
      <c r="F711" s="216"/>
      <c r="G711" s="216"/>
    </row>
    <row r="712" spans="6:7" ht="12">
      <c r="F712" s="216"/>
      <c r="G712" s="216"/>
    </row>
    <row r="713" spans="6:7" ht="12">
      <c r="F713" s="216"/>
      <c r="G713" s="216"/>
    </row>
    <row r="714" spans="6:7" ht="12">
      <c r="F714" s="216"/>
      <c r="G714" s="216"/>
    </row>
    <row r="715" spans="6:7" ht="12">
      <c r="F715" s="216"/>
      <c r="G715" s="216"/>
    </row>
    <row r="716" spans="6:7" ht="12">
      <c r="F716" s="216"/>
      <c r="G716" s="216"/>
    </row>
    <row r="717" spans="6:7" ht="12">
      <c r="F717" s="216"/>
      <c r="G717" s="216"/>
    </row>
    <row r="718" spans="6:7" ht="12">
      <c r="F718" s="216"/>
      <c r="G718" s="216"/>
    </row>
    <row r="719" spans="6:7" ht="12">
      <c r="F719" s="216"/>
      <c r="G719" s="216"/>
    </row>
    <row r="720" spans="6:7" ht="12">
      <c r="F720" s="216"/>
      <c r="G720" s="216"/>
    </row>
    <row r="721" spans="6:7" ht="12">
      <c r="F721" s="216"/>
      <c r="G721" s="216"/>
    </row>
    <row r="722" spans="6:7" ht="12">
      <c r="F722" s="216"/>
      <c r="G722" s="216"/>
    </row>
    <row r="723" spans="6:7" ht="12">
      <c r="F723" s="216"/>
      <c r="G723" s="216"/>
    </row>
    <row r="724" spans="6:7" ht="12">
      <c r="F724" s="216"/>
      <c r="G724" s="216"/>
    </row>
    <row r="725" spans="6:7" ht="12">
      <c r="F725" s="216"/>
      <c r="G725" s="216"/>
    </row>
    <row r="726" spans="6:7" ht="12">
      <c r="F726" s="216"/>
      <c r="G726" s="216"/>
    </row>
    <row r="727" spans="6:7" ht="12">
      <c r="F727" s="216"/>
      <c r="G727" s="216"/>
    </row>
    <row r="728" spans="6:7" ht="12">
      <c r="F728" s="216"/>
      <c r="G728" s="216"/>
    </row>
    <row r="729" spans="6:7" ht="12">
      <c r="F729" s="216"/>
      <c r="G729" s="216"/>
    </row>
    <row r="730" spans="6:7" ht="12">
      <c r="F730" s="216"/>
      <c r="G730" s="216"/>
    </row>
    <row r="731" spans="6:7" ht="12">
      <c r="F731" s="216"/>
      <c r="G731" s="216"/>
    </row>
    <row r="732" spans="6:7" ht="12">
      <c r="F732" s="216"/>
      <c r="G732" s="216"/>
    </row>
    <row r="733" spans="6:7" ht="12">
      <c r="F733" s="216"/>
      <c r="G733" s="216"/>
    </row>
    <row r="734" spans="6:7" ht="12">
      <c r="F734" s="216"/>
      <c r="G734" s="216"/>
    </row>
    <row r="735" spans="6:7" ht="12">
      <c r="F735" s="216"/>
      <c r="G735" s="216"/>
    </row>
    <row r="736" spans="6:7" ht="12">
      <c r="F736" s="216"/>
      <c r="G736" s="216"/>
    </row>
    <row r="737" spans="6:7" ht="12">
      <c r="F737" s="216"/>
      <c r="G737" s="216"/>
    </row>
    <row r="738" spans="6:7" ht="12">
      <c r="F738" s="216"/>
      <c r="G738" s="216"/>
    </row>
    <row r="739" spans="6:7" ht="12">
      <c r="F739" s="216"/>
      <c r="G739" s="216"/>
    </row>
    <row r="740" spans="6:7" ht="12">
      <c r="F740" s="216"/>
      <c r="G740" s="216"/>
    </row>
    <row r="741" spans="6:7" ht="12">
      <c r="F741" s="216"/>
      <c r="G741" s="216"/>
    </row>
    <row r="742" spans="6:7" ht="12">
      <c r="F742" s="216"/>
      <c r="G742" s="216"/>
    </row>
    <row r="743" spans="6:7" ht="12">
      <c r="F743" s="216"/>
      <c r="G743" s="216"/>
    </row>
    <row r="744" spans="6:7" ht="12">
      <c r="F744" s="216"/>
      <c r="G744" s="216"/>
    </row>
    <row r="745" spans="6:7" ht="12">
      <c r="F745" s="216"/>
      <c r="G745" s="216"/>
    </row>
    <row r="746" spans="6:7" ht="12">
      <c r="F746" s="216"/>
      <c r="G746" s="216"/>
    </row>
    <row r="747" spans="6:7" ht="12">
      <c r="F747" s="216"/>
      <c r="G747" s="216"/>
    </row>
    <row r="748" spans="6:7" ht="12">
      <c r="F748" s="216"/>
      <c r="G748" s="216"/>
    </row>
    <row r="749" spans="6:7" ht="12">
      <c r="F749" s="216"/>
      <c r="G749" s="216"/>
    </row>
    <row r="750" spans="6:7" ht="12">
      <c r="F750" s="216"/>
      <c r="G750" s="216"/>
    </row>
    <row r="751" spans="6:7" ht="12">
      <c r="F751" s="216"/>
      <c r="G751" s="216"/>
    </row>
    <row r="752" spans="6:7" ht="12">
      <c r="F752" s="216"/>
      <c r="G752" s="216"/>
    </row>
    <row r="753" spans="6:7" ht="12">
      <c r="F753" s="216"/>
      <c r="G753" s="216"/>
    </row>
    <row r="754" spans="6:7" ht="12">
      <c r="F754" s="216"/>
      <c r="G754" s="216"/>
    </row>
    <row r="755" spans="6:7" ht="12">
      <c r="F755" s="216"/>
      <c r="G755" s="216"/>
    </row>
    <row r="756" spans="6:7" ht="12">
      <c r="F756" s="216"/>
      <c r="G756" s="216"/>
    </row>
    <row r="757" spans="6:7" ht="12">
      <c r="F757" s="216"/>
      <c r="G757" s="216"/>
    </row>
    <row r="758" spans="6:7" ht="12">
      <c r="F758" s="216"/>
      <c r="G758" s="216"/>
    </row>
    <row r="759" spans="6:7" ht="12">
      <c r="F759" s="216"/>
      <c r="G759" s="216"/>
    </row>
    <row r="760" spans="6:7" ht="12">
      <c r="F760" s="216"/>
      <c r="G760" s="216"/>
    </row>
    <row r="761" spans="6:7" ht="12">
      <c r="F761" s="216"/>
      <c r="G761" s="216"/>
    </row>
    <row r="762" spans="6:7" ht="12">
      <c r="F762" s="216"/>
      <c r="G762" s="216"/>
    </row>
    <row r="763" spans="6:7" ht="12">
      <c r="F763" s="216"/>
      <c r="G763" s="216"/>
    </row>
    <row r="764" spans="6:7" ht="12">
      <c r="F764" s="216"/>
      <c r="G764" s="216"/>
    </row>
    <row r="765" spans="6:7" ht="12">
      <c r="F765" s="216"/>
      <c r="G765" s="216"/>
    </row>
    <row r="766" spans="6:7" ht="12">
      <c r="F766" s="216"/>
      <c r="G766" s="216"/>
    </row>
    <row r="767" spans="6:7" ht="12">
      <c r="F767" s="216"/>
      <c r="G767" s="216"/>
    </row>
    <row r="768" spans="6:7" ht="12">
      <c r="F768" s="216"/>
      <c r="G768" s="216"/>
    </row>
    <row r="769" spans="6:7" ht="12">
      <c r="F769" s="216"/>
      <c r="G769" s="216"/>
    </row>
    <row r="770" spans="6:7" ht="12">
      <c r="F770" s="216"/>
      <c r="G770" s="216"/>
    </row>
    <row r="771" spans="6:7" ht="12">
      <c r="F771" s="216"/>
      <c r="G771" s="216"/>
    </row>
    <row r="772" spans="6:7" ht="12">
      <c r="F772" s="216"/>
      <c r="G772" s="216"/>
    </row>
    <row r="773" spans="6:7" ht="12">
      <c r="F773" s="216"/>
      <c r="G773" s="216"/>
    </row>
    <row r="774" spans="6:7" ht="12">
      <c r="F774" s="216"/>
      <c r="G774" s="216"/>
    </row>
    <row r="775" spans="6:7" ht="12">
      <c r="F775" s="216"/>
      <c r="G775" s="216"/>
    </row>
    <row r="776" spans="6:7" ht="12">
      <c r="F776" s="216"/>
      <c r="G776" s="216"/>
    </row>
    <row r="777" spans="6:7" ht="12">
      <c r="F777" s="216"/>
      <c r="G777" s="216"/>
    </row>
    <row r="778" spans="6:7" ht="12">
      <c r="F778" s="216"/>
      <c r="G778" s="216"/>
    </row>
    <row r="779" spans="6:7" ht="12">
      <c r="F779" s="216"/>
      <c r="G779" s="216"/>
    </row>
    <row r="780" spans="6:7" ht="12">
      <c r="F780" s="216"/>
      <c r="G780" s="216"/>
    </row>
    <row r="781" spans="6:7" ht="12">
      <c r="F781" s="216"/>
      <c r="G781" s="216"/>
    </row>
    <row r="782" spans="6:7" ht="12">
      <c r="F782" s="216"/>
      <c r="G782" s="216"/>
    </row>
    <row r="783" spans="6:7" ht="12">
      <c r="F783" s="216"/>
      <c r="G783" s="216"/>
    </row>
    <row r="784" spans="6:7" ht="12">
      <c r="F784" s="216"/>
      <c r="G784" s="216"/>
    </row>
    <row r="785" spans="6:7" ht="12">
      <c r="F785" s="216"/>
      <c r="G785" s="216"/>
    </row>
    <row r="786" spans="6:7" ht="12">
      <c r="F786" s="216"/>
      <c r="G786" s="216"/>
    </row>
    <row r="787" spans="6:7" ht="12">
      <c r="F787" s="216"/>
      <c r="G787" s="216"/>
    </row>
    <row r="788" spans="6:7" ht="12">
      <c r="F788" s="216"/>
      <c r="G788" s="216"/>
    </row>
    <row r="789" spans="6:7" ht="12">
      <c r="F789" s="216"/>
      <c r="G789" s="216"/>
    </row>
    <row r="790" spans="6:7" ht="12">
      <c r="F790" s="216"/>
      <c r="G790" s="216"/>
    </row>
    <row r="791" spans="6:7" ht="12">
      <c r="F791" s="216"/>
      <c r="G791" s="216"/>
    </row>
    <row r="792" spans="6:7" ht="12">
      <c r="F792" s="216"/>
      <c r="G792" s="216"/>
    </row>
    <row r="793" spans="6:7" ht="12">
      <c r="F793" s="216"/>
      <c r="G793" s="216"/>
    </row>
    <row r="794" spans="6:7" ht="12">
      <c r="F794" s="216"/>
      <c r="G794" s="216"/>
    </row>
    <row r="795" spans="6:7" ht="12">
      <c r="F795" s="216"/>
      <c r="G795" s="216"/>
    </row>
    <row r="796" spans="6:7" ht="12">
      <c r="F796" s="216"/>
      <c r="G796" s="216"/>
    </row>
    <row r="797" spans="6:7" ht="12">
      <c r="F797" s="216"/>
      <c r="G797" s="216"/>
    </row>
    <row r="798" spans="6:7" ht="12">
      <c r="F798" s="216"/>
      <c r="G798" s="216"/>
    </row>
    <row r="799" spans="6:7" ht="12">
      <c r="F799" s="216"/>
      <c r="G799" s="216"/>
    </row>
    <row r="800" spans="6:7" ht="12">
      <c r="F800" s="216"/>
      <c r="G800" s="216"/>
    </row>
    <row r="801" spans="6:7" ht="12">
      <c r="F801" s="216"/>
      <c r="G801" s="216"/>
    </row>
    <row r="802" spans="6:7" ht="12">
      <c r="F802" s="216"/>
      <c r="G802" s="216"/>
    </row>
    <row r="803" spans="6:7" ht="12">
      <c r="F803" s="216"/>
      <c r="G803" s="216"/>
    </row>
    <row r="804" spans="6:7" ht="12">
      <c r="F804" s="216"/>
      <c r="G804" s="216"/>
    </row>
    <row r="805" spans="6:7" ht="12">
      <c r="F805" s="216"/>
      <c r="G805" s="216"/>
    </row>
    <row r="806" spans="6:7" ht="12">
      <c r="F806" s="216"/>
      <c r="G806" s="216"/>
    </row>
    <row r="807" spans="6:7" ht="12">
      <c r="F807" s="216"/>
      <c r="G807" s="216"/>
    </row>
    <row r="808" spans="6:7" ht="12">
      <c r="F808" s="216"/>
      <c r="G808" s="216"/>
    </row>
    <row r="809" spans="6:7" ht="12">
      <c r="F809" s="216"/>
      <c r="G809" s="216"/>
    </row>
    <row r="810" spans="6:7" ht="12">
      <c r="F810" s="216"/>
      <c r="G810" s="216"/>
    </row>
    <row r="811" spans="6:7" ht="12">
      <c r="F811" s="216"/>
      <c r="G811" s="216"/>
    </row>
    <row r="812" spans="6:7" ht="12">
      <c r="F812" s="216"/>
      <c r="G812" s="216"/>
    </row>
    <row r="813" spans="6:7" ht="12">
      <c r="F813" s="216"/>
      <c r="G813" s="216"/>
    </row>
    <row r="814" spans="6:7" ht="12">
      <c r="F814" s="216"/>
      <c r="G814" s="216"/>
    </row>
    <row r="815" spans="6:7" ht="12">
      <c r="F815" s="216"/>
      <c r="G815" s="216"/>
    </row>
    <row r="816" spans="6:7" ht="12">
      <c r="F816" s="216"/>
      <c r="G816" s="216"/>
    </row>
    <row r="817" spans="6:7" ht="12">
      <c r="F817" s="216"/>
      <c r="G817" s="216"/>
    </row>
    <row r="818" spans="6:7" ht="12">
      <c r="F818" s="216"/>
      <c r="G818" s="216"/>
    </row>
    <row r="819" spans="6:7" ht="12">
      <c r="F819" s="216"/>
      <c r="G819" s="216"/>
    </row>
    <row r="820" spans="6:7" ht="12">
      <c r="F820" s="216"/>
      <c r="G820" s="216"/>
    </row>
    <row r="821" spans="6:7" ht="12">
      <c r="F821" s="216"/>
      <c r="G821" s="216"/>
    </row>
    <row r="822" spans="6:7" ht="12">
      <c r="F822" s="216"/>
      <c r="G822" s="216"/>
    </row>
    <row r="823" spans="6:7" ht="12">
      <c r="F823" s="216"/>
      <c r="G823" s="216"/>
    </row>
    <row r="824" spans="6:7" ht="12">
      <c r="F824" s="216"/>
      <c r="G824" s="216"/>
    </row>
    <row r="825" spans="6:7" ht="12">
      <c r="F825" s="216"/>
      <c r="G825" s="216"/>
    </row>
    <row r="826" spans="6:7" ht="12">
      <c r="F826" s="216"/>
      <c r="G826" s="216"/>
    </row>
    <row r="827" spans="6:7" ht="12">
      <c r="F827" s="216"/>
      <c r="G827" s="216"/>
    </row>
    <row r="828" spans="6:7" ht="12">
      <c r="F828" s="216"/>
      <c r="G828" s="216"/>
    </row>
    <row r="829" spans="6:7" ht="12">
      <c r="F829" s="216"/>
      <c r="G829" s="216"/>
    </row>
    <row r="830" spans="6:7" ht="12">
      <c r="F830" s="216"/>
      <c r="G830" s="216"/>
    </row>
    <row r="831" spans="6:7" ht="12">
      <c r="F831" s="216"/>
      <c r="G831" s="216"/>
    </row>
    <row r="832" spans="6:7" ht="12">
      <c r="F832" s="216"/>
      <c r="G832" s="216"/>
    </row>
    <row r="833" spans="6:7" ht="12">
      <c r="F833" s="216"/>
      <c r="G833" s="216"/>
    </row>
    <row r="834" spans="6:7" ht="12">
      <c r="F834" s="216"/>
      <c r="G834" s="216"/>
    </row>
    <row r="835" spans="6:7" ht="12">
      <c r="F835" s="216"/>
      <c r="G835" s="216"/>
    </row>
    <row r="836" spans="6:7" ht="12">
      <c r="F836" s="216"/>
      <c r="G836" s="216"/>
    </row>
    <row r="837" spans="6:7" ht="12">
      <c r="F837" s="216"/>
      <c r="G837" s="216"/>
    </row>
    <row r="838" spans="6:7" ht="12">
      <c r="F838" s="216"/>
      <c r="G838" s="216"/>
    </row>
    <row r="839" spans="6:7" ht="12">
      <c r="F839" s="216"/>
      <c r="G839" s="216"/>
    </row>
    <row r="840" spans="6:7" ht="12">
      <c r="F840" s="216"/>
      <c r="G840" s="216"/>
    </row>
    <row r="841" spans="6:7" ht="12">
      <c r="F841" s="216"/>
      <c r="G841" s="216"/>
    </row>
    <row r="842" spans="6:7" ht="12">
      <c r="F842" s="216"/>
      <c r="G842" s="216"/>
    </row>
    <row r="843" spans="6:7" ht="12">
      <c r="F843" s="216"/>
      <c r="G843" s="216"/>
    </row>
    <row r="844" spans="6:7" ht="12">
      <c r="F844" s="216"/>
      <c r="G844" s="216"/>
    </row>
    <row r="845" spans="6:7" ht="12">
      <c r="F845" s="216"/>
      <c r="G845" s="216"/>
    </row>
    <row r="846" spans="6:7" ht="12">
      <c r="F846" s="216"/>
      <c r="G846" s="216"/>
    </row>
    <row r="847" spans="6:7" ht="12">
      <c r="F847" s="216"/>
      <c r="G847" s="216"/>
    </row>
    <row r="848" spans="6:7" ht="12">
      <c r="F848" s="216"/>
      <c r="G848" s="216"/>
    </row>
    <row r="849" spans="6:7" ht="12">
      <c r="F849" s="216"/>
      <c r="G849" s="216"/>
    </row>
    <row r="850" spans="6:7" ht="12">
      <c r="F850" s="216"/>
      <c r="G850" s="216"/>
    </row>
    <row r="851" spans="6:7" ht="12">
      <c r="F851" s="216"/>
      <c r="G851" s="216"/>
    </row>
    <row r="852" spans="6:7" ht="12">
      <c r="F852" s="216"/>
      <c r="G852" s="216"/>
    </row>
    <row r="853" spans="6:7" ht="12">
      <c r="F853" s="216"/>
      <c r="G853" s="216"/>
    </row>
    <row r="854" spans="6:7" ht="12">
      <c r="F854" s="216"/>
      <c r="G854" s="216"/>
    </row>
    <row r="855" spans="6:7" ht="12">
      <c r="F855" s="216"/>
    </row>
    <row r="856" spans="6:7" ht="12">
      <c r="F856" s="216"/>
    </row>
    <row r="857" spans="6:7" ht="12">
      <c r="F857" s="216"/>
    </row>
    <row r="858" spans="6:7" ht="12">
      <c r="F858" s="216"/>
    </row>
    <row r="859" spans="6:7" ht="12">
      <c r="F859" s="216"/>
    </row>
    <row r="860" spans="6:7" ht="12">
      <c r="F860" s="216"/>
    </row>
    <row r="861" spans="6:7" ht="12">
      <c r="F861" s="216"/>
    </row>
    <row r="862" spans="6:7" ht="12">
      <c r="F862" s="216"/>
    </row>
    <row r="863" spans="6:7" ht="12">
      <c r="F863" s="216"/>
    </row>
    <row r="864" spans="6:7" ht="12">
      <c r="F864" s="216"/>
    </row>
    <row r="865" spans="6:6" ht="12">
      <c r="F865" s="216"/>
    </row>
    <row r="866" spans="6:6" ht="12">
      <c r="F866" s="216"/>
    </row>
    <row r="867" spans="6:6" ht="12">
      <c r="F867" s="216"/>
    </row>
    <row r="868" spans="6:6" ht="12">
      <c r="F868" s="216"/>
    </row>
    <row r="869" spans="6:6" ht="12">
      <c r="F869" s="216"/>
    </row>
    <row r="870" spans="6:6" ht="12">
      <c r="F870" s="216"/>
    </row>
    <row r="871" spans="6:6" ht="12">
      <c r="F871" s="216"/>
    </row>
    <row r="872" spans="6:6" ht="12">
      <c r="F872" s="216"/>
    </row>
    <row r="873" spans="6:6" ht="12">
      <c r="F873" s="216"/>
    </row>
    <row r="874" spans="6:6" ht="12">
      <c r="F874" s="216"/>
    </row>
    <row r="875" spans="6:6" ht="12">
      <c r="F875" s="216"/>
    </row>
    <row r="876" spans="6:6" ht="12">
      <c r="F876" s="216"/>
    </row>
    <row r="877" spans="6:6" ht="12">
      <c r="F877" s="216"/>
    </row>
    <row r="878" spans="6:6" ht="12">
      <c r="F878" s="216"/>
    </row>
    <row r="879" spans="6:6" ht="12">
      <c r="F879" s="216"/>
    </row>
    <row r="880" spans="6:6" ht="12">
      <c r="F880" s="216"/>
    </row>
    <row r="881" spans="6:6" ht="12">
      <c r="F881" s="216"/>
    </row>
    <row r="882" spans="6:6" ht="12">
      <c r="F882" s="216"/>
    </row>
    <row r="883" spans="6:6" ht="12">
      <c r="F883" s="216"/>
    </row>
    <row r="884" spans="6:6" ht="12">
      <c r="F884" s="216"/>
    </row>
    <row r="885" spans="6:6" ht="12">
      <c r="F885" s="216"/>
    </row>
    <row r="886" spans="6:6" ht="12">
      <c r="F886" s="216"/>
    </row>
    <row r="887" spans="6:6" ht="12">
      <c r="F887" s="216"/>
    </row>
    <row r="888" spans="6:6" ht="12">
      <c r="F888" s="216"/>
    </row>
    <row r="889" spans="6:6" ht="12">
      <c r="F889" s="216"/>
    </row>
    <row r="890" spans="6:6" ht="12">
      <c r="F890" s="216"/>
    </row>
    <row r="891" spans="6:6" ht="12">
      <c r="F891" s="216"/>
    </row>
    <row r="892" spans="6:6" ht="12">
      <c r="F892" s="216"/>
    </row>
    <row r="893" spans="6:6" ht="12">
      <c r="F893" s="216"/>
    </row>
    <row r="894" spans="6:6" ht="12">
      <c r="F894" s="216"/>
    </row>
    <row r="895" spans="6:6" ht="12">
      <c r="F895" s="216"/>
    </row>
    <row r="896" spans="6:6" ht="12">
      <c r="F896" s="216"/>
    </row>
    <row r="897" spans="6:6" ht="12">
      <c r="F897" s="216"/>
    </row>
    <row r="898" spans="6:6" ht="12">
      <c r="F898" s="216"/>
    </row>
    <row r="899" spans="6:6" ht="12">
      <c r="F899" s="216"/>
    </row>
    <row r="900" spans="6:6" ht="12">
      <c r="F900" s="216"/>
    </row>
  </sheetData>
  <mergeCells count="4">
    <mergeCell ref="AH4:AU4"/>
    <mergeCell ref="C4:G4"/>
    <mergeCell ref="K4:N4"/>
    <mergeCell ref="R4:AD4"/>
  </mergeCells>
  <phoneticPr fontId="1" type="noConversion"/>
  <dataValidations count="1">
    <dataValidation type="list" allowBlank="1" showInputMessage="1" showErrorMessage="1" sqref="H19:H25" xr:uid="{5CE664E4-6A7A-7241-BE83-BB3AC7CA4DF4}">
      <formula1>#REF!</formula1>
    </dataValidation>
  </dataValidations>
  <hyperlinks>
    <hyperlink ref="AK10" r:id="rId1" xr:uid="{514313CE-25EE-2841-9134-E78BF7C76A56}"/>
  </hyperlinks>
  <pageMargins left="0.7" right="0.7" top="0.75" bottom="0.75" header="0.3" footer="0.3"/>
  <pageSetup paperSize="9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0 M I W 8 7 y 9 r y l A A A A 9 w A A A B I A H A B D b 2 5 m a W c v U G F j a 2 F n Z S 5 4 b W w g o h g A K K A U A A A A A A A A A A A A A A A A A A A A A A A A A A A A h Y 8 x D o I w G I W v Q r r T l q r R k F I G V 1 E T E + N a a 4 V G + D G 0 W O 7 m 4 J G 8 g h h F 3 R z f 9 7 7 h v f v 1 x t O u K o O L b q y p I U E R p i j Q o O q D g T x B r T u G M 5 Q K v p b q J H M d 9 D L Y u L O H B B X O n W N C v P f Y j 3 D d 5 I R R G p F d t t i o Q l c S f W T z X w 4 N W C d B a S T 4 9 j V G M B y N J z i i b I o p J w P l m Y G v w f r B z / Y H 8 n l b u r b R A v b h c s X J E D l 5 n x A P U E s D B B Q A A g A I A G 9 D C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Q w h b K I p H u A 4 A A A A R A A A A E w A c A E Z v c m 1 1 b G F z L 1 N l Y 3 R p b 2 4 x L m 0 g o h g A K K A U A A A A A A A A A A A A A A A A A A A A A A A A A A A A K 0 5 N L s n M z 1 M I h t C G 1 g B Q S w E C L Q A U A A I A C A B v Q w h b z v L 2 v K U A A A D 3 A A A A E g A A A A A A A A A A A A A A A A A A A A A A Q 2 9 u Z m l n L 1 B h Y 2 t h Z 2 U u e G 1 s U E s B A i 0 A F A A C A A g A b 0 M I W w / K 6 a u k A A A A 6 Q A A A B M A A A A A A A A A A A A A A A A A 8 Q A A A F t D b 2 5 0 Z W 5 0 X 1 R 5 c G V z X S 5 4 b W x Q S w E C L Q A U A A I A C A B v Q w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b r e j e Q o O 0 G I w E Z R a Y o g a w A A A A A C A A A A A A A Q Z g A A A A E A A C A A A A D 9 g 3 d n i j d b v q a M t I s Q t a z 7 z W q G L B 5 I z n a W 2 L 7 o K B z e k Q A A A A A O g A A A A A I A A C A A A A C D Q 2 k s 6 7 3 e p 8 D q d 4 y C a N 6 7 G g 2 k v X 7 I A T r e N W Y K o 9 w V X V A A A A B l D j i t J B G r 4 D Z b 9 G h 3 d + 6 8 3 + 7 y W k Z M K t 9 r I p t P 1 Y / 7 M v e 9 X o E 1 c X f b I O j N w 8 t b i 3 n P f 8 o C P B 7 d c X J F v Z 4 / U F / t K n 7 J + U y / r q K p D / U u h R r Z E 0 A A A A A m q k W 8 5 K V 0 a l F U E I X 1 e w U c Y 0 k H 8 P c l 0 A M X 2 0 O 9 A m 6 F c c N D 3 X C c 7 o m X g v Z e + p t / B Q O i L 2 5 x w b o q l s e D b P V 8 h h c F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  <SharedWithUsers xmlns="737cb0d7-2b67-4950-802b-d125605fc250">
      <UserInfo>
        <DisplayName>Reidun Aasen  Vadseth</DisplayName>
        <AccountId>453</AccountId>
        <AccountType/>
      </UserInfo>
      <UserInfo>
        <DisplayName>Pia Bodahl</DisplayName>
        <AccountId>24</AccountId>
        <AccountType/>
      </UserInfo>
    </SharedWithUsers>
    <Dato xmlns="6425d6e2-2d12-4dbe-9b0d-2abb69d74d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AFEJSONBlob xmlns="http://schemas.advancedformulaenvironment.officeapps.live.com/afejsonblob/1.0">ewAiAHMAYwBoAGUAbQBhACIAOgAiAGgAdAB0AHAAOgAvAC8AcwBjAGgAZQBtAGEAcwAuAGEAZAB2AGEAbgBjAGUAZABmAG8AcgBtAHUAbABhAGUAbgB2AGkAcgBvAG4AbQBlAG4AdAAuAG8AZgBmAGkAYwBlAGEAcABwAHMALgBsAGkAdgBlAC4AYwBvAG0ALwBhAGYAZQBwAHIAbwBqAGUAYwB0AHMALwAwAC4AMgAiACwAIgBmAGkAbABlAHMAIgA6AFsAewAiAHAAYQB0AGgAIgA6ACIALwBwAHIAbwBqAGUAYwB0AHMALwBXAG8AcgBrAGIAbwBvAGsAIgAsACIAdABlAHgAdAAiADoAIgAvAC8AIAAtAC0ALQAgAFcAbwByAGsAYgBvAG8AawAgAG0AbwBkAHUAbABlACAALQAtAC0AXABuAC8ALwAgAEEAIABmAGkAbABlACAAbwBmACAAbgBhAG0AZQAgAGQAZQBmAGkAbgBpAHQAaQBvAG4AcwAgAG8AZgAgAHQAaABlACAAZgBvAHIAbQA6AFwAbgAvAC8AIAAgACAAIABuAGEAbQBlACAAPQAgAGQAZQBmAGkAbgBpAHQAaQBvAG4AOwA7AFwAbgAiAH0AXQAsACIAcAByAG8AagBlAGMAdABOAGEAbQBlAHMAIgA6AFsAXQAsACIAbABvAGMAYQBsAGUAIgA6AHsAIgBsAGkAcwB0AFMAZQBwAGEAcgBhAHQAbwByACIAOgAiADsAIgAsACIAcgBvAHcAUwBlAHAAYQByAGEAdABvAHIAIgA6ACIALgAiACwAIgBjAG8AbAB1AG0AbgBTAGUAcABhAHIAYQB0AG8AcgAiADoAIgBcAFwAIgAsACIAdABoAG8AdQBzAGEAbgBkAHMAUwBlAHAAYQByAGEAdABvAHIAIgA6ACIAIAAiACwAIgB0AGgAbwB1AHMAYQBuAGQAcwBQAG8AcwBpAHQAaQBvAG4AcwAiADoAWwAzAF0ALAAiAGQAZQBjAGkAbQBhAGwAUwBlAHAAYQByAGEAdABvAHIAIgA6ACIALAAiACwAIgBkAGEAdABlAE8AcgBkAGUAcgAiADoAIgBEAE0AWQAiACwAIgBjAHUAcgByAGUAbgBjAHkAUwB5AG0AYgBvAGwAIgA6ACIAawByACIALAAiAGkAcwBDAHUAcgByAGUAbgBjAHkAUwB5AG0AYgBvAGwATABlAGEAZAAiADoAdAByAHUAZQAsACIAaQBzAEMAdQByAHIAZQBuAGMAeQBTAGUAcABCAHkAUwBwAGEAYwBlACIAOgB0AHIAdQBlACwAIgByAG8AdwBMAGUAdAB0AGUAcgAiADoAIgBSACIALAAiAGMAbwBsAHUAbQBuAEwAZQB0AHQAZQByACIAOgAiAEMAIgAsACIAcgBjAEwAZQBmAHQAQgByAGEAYwBrAGUAdAAiADoAIgBbACIALAAiAHIAYwBSAGkAZwBoAHQAQgByAGEAYwBrAGUAdAAiADoAIgBdACIALAAiAHMAdABhAHQAZQBtAGUAbgB0AFMAZQBwAGEAcgBhAHQAbwByACIAOgAiADsAOwAiACwAIgBsAG8AYwBhAGwAZQBOAGEAbQBlACIAOgAiAG4AYgAtAG4AbwAiAH0AfQA=</AFEJSONBlob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20" ma:contentTypeDescription="Opprett et nytt dokument." ma:contentTypeScope="" ma:versionID="ccf172ec0bf14aa04993f8fd08c8e75c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2c4c8363d745c3629a31bb5a95dfa5b1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B6827-E9C0-45A8-B96E-65C95346FAF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16BD41-4FF7-48DE-9538-1F15D78217A7}">
  <ds:schemaRefs>
    <ds:schemaRef ds:uri="http://www.w3.org/XML/1998/namespace"/>
    <ds:schemaRef ds:uri="http://schemas.microsoft.com/office/2006/metadata/properties"/>
    <ds:schemaRef ds:uri="737cb0d7-2b67-4950-802b-d125605fc250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425d6e2-2d12-4dbe-9b0d-2abb69d74db6"/>
  </ds:schemaRefs>
</ds:datastoreItem>
</file>

<file path=customXml/itemProps3.xml><?xml version="1.0" encoding="utf-8"?>
<ds:datastoreItem xmlns:ds="http://schemas.openxmlformats.org/officeDocument/2006/customXml" ds:itemID="{0882D33A-D8CD-44F8-817B-55872D6BBE7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423FB3-65B9-406E-A600-7F7138304028}">
  <ds:schemaRefs>
    <ds:schemaRef ds:uri="http://schemas.advancedformulaenvironment.officeapps.live.com/afejsonblob/1.0"/>
  </ds:schemaRefs>
</ds:datastoreItem>
</file>

<file path=customXml/itemProps5.xml><?xml version="1.0" encoding="utf-8"?>
<ds:datastoreItem xmlns:ds="http://schemas.openxmlformats.org/officeDocument/2006/customXml" ds:itemID="{C75F9DBA-C50C-45E7-9422-038D2EF00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cb0d7-2b67-4950-802b-d125605fc250"/>
    <ds:schemaRef ds:uri="6425d6e2-2d12-4dbe-9b0d-2abb69d7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Om verktøyet</vt:lpstr>
      <vt:lpstr>Plast - Dashboard</vt:lpstr>
      <vt:lpstr>Inndata - Byggeplass</vt:lpstr>
      <vt:lpstr>Inndata - Bygning</vt:lpstr>
      <vt:lpstr>Valgfritt - Avverget plast</vt:lpstr>
      <vt:lpstr>Valgfritt - Referansebygg</vt:lpstr>
      <vt:lpstr>Figurer</vt:lpstr>
      <vt:lpstr>Lister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Erlend Brenna Raabe</dc:creator>
  <cp:keywords/>
  <dc:description/>
  <cp:lastModifiedBy>Pia Bodahl</cp:lastModifiedBy>
  <cp:revision/>
  <dcterms:created xsi:type="dcterms:W3CDTF">2023-02-09T10:28:14Z</dcterms:created>
  <dcterms:modified xsi:type="dcterms:W3CDTF">2026-03-17T11:06:32Z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MediaServiceImageTags">
    <vt:lpwstr/>
  </property>
</Properties>
</file>